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Gameiro Nicolas\Documents\EPSA\Intergen\03_Optimus\01_Documents Projet\01_Documents Organisation\"/>
    </mc:Choice>
  </mc:AlternateContent>
  <xr:revisionPtr revIDLastSave="0" documentId="13_ncr:1_{811B549F-30E6-47AA-90B3-C86E4C51E79D}" xr6:coauthVersionLast="43" xr6:coauthVersionMax="43" xr10:uidLastSave="{00000000-0000-0000-0000-000000000000}"/>
  <bookViews>
    <workbookView xWindow="-110" yWindow="-110" windowWidth="25820" windowHeight="15620" tabRatio="852" activeTab="8" xr2:uid="{00000000-000D-0000-FFFF-FFFF00000000}"/>
  </bookViews>
  <sheets>
    <sheet name="Programme séances 2As" sheetId="17" r:id="rId1"/>
    <sheet name="Liste des formations" sheetId="20" r:id="rId2"/>
    <sheet name="Carnet de Bord" sheetId="21" r:id="rId3"/>
    <sheet name="Programme séances 1As" sheetId="18" r:id="rId4"/>
    <sheet name="Calendrier" sheetId="11" r:id="rId5"/>
    <sheet name="TDL_TemplateV1" sheetId="3" r:id="rId6"/>
    <sheet name="TDL_TemplateV2" sheetId="5" r:id="rId7"/>
    <sheet name="TDL_S2" sheetId="4" r:id="rId8"/>
    <sheet name="TDL_S3" sheetId="2" r:id="rId9"/>
    <sheet name="TDL_S4" sheetId="6" r:id="rId10"/>
    <sheet name="TDL_S5" sheetId="7" r:id="rId11"/>
    <sheet name="TDL_S6" sheetId="8" r:id="rId12"/>
    <sheet name="TDL_S7" sheetId="10" r:id="rId13"/>
    <sheet name="TDL_S8" sheetId="9" r:id="rId14"/>
    <sheet name="TDL_S9" sheetId="12" r:id="rId15"/>
    <sheet name="TDL_S10" sheetId="13" r:id="rId16"/>
    <sheet name="TDL_S11" sheetId="14" r:id="rId17"/>
    <sheet name="TDL_S12" sheetId="16" r:id="rId18"/>
  </sheets>
  <definedNames>
    <definedName name="Calendrier10ans">Calendrier!$A$127</definedName>
    <definedName name="Calendrier10mois">Calendrier!$B$127</definedName>
    <definedName name="Calendrier11ans">Calendrier!$A$141</definedName>
    <definedName name="Calendrier11mois">Calendrier!$B$141</definedName>
    <definedName name="Calendrier12ans">Calendrier!$A$155</definedName>
    <definedName name="Calendrier12mois">Calendrier!$B$155</definedName>
    <definedName name="Calendrier1an">Calendrier!$A$1</definedName>
    <definedName name="Calendrier1mois">Calendrier!$B$1</definedName>
    <definedName name="Calendrier2ans">Calendrier!$A$15</definedName>
    <definedName name="Calendrier2mois">Calendrier!$B$15</definedName>
    <definedName name="Calendrier3ans">Calendrier!$A$29</definedName>
    <definedName name="Calendrier3mois">Calendrier!$B$29</definedName>
    <definedName name="Calendrier4ans">Calendrier!$A$43</definedName>
    <definedName name="Calendrier4mois">Calendrier!$B$43</definedName>
    <definedName name="Calendrier5ans">Calendrier!$A$57</definedName>
    <definedName name="Calendrier5mois">Calendrier!$B$57</definedName>
    <definedName name="Calendrier6ans">Calendrier!$A$71</definedName>
    <definedName name="Calendrier6mois">Calendrier!$B$71</definedName>
    <definedName name="Calendrier7ans">Calendrier!$A$85</definedName>
    <definedName name="Calendrier7mois">Calendrier!$B$85</definedName>
    <definedName name="Calendrier8ans">Calendrier!$A$99</definedName>
    <definedName name="Calendrier8mois">Calendrier!$B$99</definedName>
    <definedName name="Calendrier9ans">Calendrier!$A$113</definedName>
    <definedName name="Calendrier9mois">Calendrier!$B$113</definedName>
    <definedName name="DébutSemaine">Calendrier!$A$2</definedName>
    <definedName name="Jours">{0,1,2,3,4,5,6}</definedName>
    <definedName name="Jourssemaine">{"LUNDI","MARDI","MERCREDI","JEUDI","VENDREDI","SAMEDI","DIMANCHE"}</definedName>
    <definedName name="Mois">{"Janvier","Février","Mars","Avril","Mai","Juin","Juillet","Août","Septembre","Octobre","Novembre","Décembre"}</definedName>
    <definedName name="OptionCalendrier10mois">MATCH(Calendrier10mois,Mois,0)</definedName>
    <definedName name="OptionCalendrier11mois">MATCH(Calendrier11mois,Mois,0)</definedName>
    <definedName name="OptionCalendrier12mois">MATCH(Calendrier12mois,Mois,0)</definedName>
    <definedName name="OptionCalendrier1mois">MATCH(Calendrier1mois,Mois,0)</definedName>
    <definedName name="OptionCalendrier2mois">MATCH(Calendrier2mois,Mois,0)</definedName>
    <definedName name="OptionCalendrier3mois">MATCH(Calendrier3mois,Mois,0)</definedName>
    <definedName name="OptionCalendrier4mois">MATCH(Calendrier4mois,Mois,0)</definedName>
    <definedName name="OptionCalendrier5mois">MATCH(Calendrier5mois,Mois,0)</definedName>
    <definedName name="OptionCalendrier6mois">MATCH(Calendrier6mois,Mois,0)</definedName>
    <definedName name="OptionCalendrier7mois">MATCH(Calendrier7mois,Mois,0)</definedName>
    <definedName name="OptionCalendrier8mois">MATCH(Calendrier8mois,Mois,0)</definedName>
    <definedName name="OptionCalendrier9mois">MATCH(Calendrier9mois,Mois,0)</definedName>
    <definedName name="OptionJoursemaine">MATCH(DébutSemaine,Jourssemaine,0)+10</definedName>
    <definedName name="ValeurDébutsemaine">IF(DébutSemaine="LUNDI",2,1)</definedName>
    <definedName name="_xlnm.Print_Area" localSheetId="4">Calendrier!$A$1:$H$168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1" i="11" l="1"/>
  <c r="A15" i="11" s="1"/>
  <c r="A3" i="11" l="1" a="1"/>
  <c r="F3" i="11" s="1"/>
  <c r="F2" i="11" s="1"/>
  <c r="A11" i="11" a="1"/>
  <c r="C11" i="11" s="1"/>
  <c r="A5" i="11" a="1"/>
  <c r="C5" i="11" s="1"/>
  <c r="A7" i="11" a="1"/>
  <c r="F7" i="11" s="1"/>
  <c r="A13" i="11" a="1"/>
  <c r="A13" i="11" s="1"/>
  <c r="A9" i="11" a="1"/>
  <c r="F9" i="11" s="1"/>
  <c r="B15" i="11"/>
  <c r="A29" i="11" s="1"/>
  <c r="G9" i="11" l="1"/>
  <c r="B11" i="11"/>
  <c r="E11" i="11"/>
  <c r="A3" i="11"/>
  <c r="G3" i="11"/>
  <c r="G2" i="11" s="1"/>
  <c r="G5" i="11"/>
  <c r="B3" i="11"/>
  <c r="B2" i="11" s="1"/>
  <c r="C3" i="11"/>
  <c r="C2" i="11" s="1"/>
  <c r="G11" i="11"/>
  <c r="B9" i="11"/>
  <c r="A9" i="11"/>
  <c r="A11" i="11"/>
  <c r="E9" i="11"/>
  <c r="B29" i="11"/>
  <c r="A35" i="11" s="1" a="1"/>
  <c r="A5" i="11"/>
  <c r="C7" i="11"/>
  <c r="D5" i="11"/>
  <c r="G7" i="11"/>
  <c r="B5" i="11"/>
  <c r="F5" i="11"/>
  <c r="E5" i="11"/>
  <c r="C9" i="11"/>
  <c r="D9" i="11"/>
  <c r="A25" i="11" a="1"/>
  <c r="G25" i="11" s="1"/>
  <c r="D3" i="11"/>
  <c r="D2" i="11" s="1"/>
  <c r="A17" i="11" a="1"/>
  <c r="G17" i="11" s="1"/>
  <c r="G16" i="11" s="1"/>
  <c r="E3" i="11"/>
  <c r="E2" i="11" s="1"/>
  <c r="A23" i="11" a="1"/>
  <c r="E23" i="11" s="1"/>
  <c r="B7" i="11"/>
  <c r="A7" i="11"/>
  <c r="A21" i="11" a="1"/>
  <c r="C21" i="11" s="1"/>
  <c r="D7" i="11"/>
  <c r="B13" i="11"/>
  <c r="E7" i="11"/>
  <c r="A27" i="11" a="1"/>
  <c r="A27" i="11" s="1"/>
  <c r="A19" i="11" a="1"/>
  <c r="G19" i="11" s="1"/>
  <c r="F11" i="11"/>
  <c r="D11" i="11"/>
  <c r="A37" i="11" l="1" a="1"/>
  <c r="F37" i="11" s="1"/>
  <c r="B43" i="11"/>
  <c r="F23" i="11"/>
  <c r="A43" i="11"/>
  <c r="A25" i="11"/>
  <c r="D23" i="11"/>
  <c r="B25" i="11"/>
  <c r="A39" i="11" a="1"/>
  <c r="B39" i="11" s="1"/>
  <c r="A33" i="11" a="1"/>
  <c r="B33" i="11" s="1"/>
  <c r="A31" i="11" a="1"/>
  <c r="G31" i="11" s="1"/>
  <c r="G30" i="11" s="1"/>
  <c r="A41" i="11" a="1"/>
  <c r="B41" i="11" s="1"/>
  <c r="C23" i="11"/>
  <c r="E25" i="11"/>
  <c r="G23" i="11"/>
  <c r="B17" i="11"/>
  <c r="B16" i="11" s="1"/>
  <c r="E17" i="11"/>
  <c r="E16" i="11" s="1"/>
  <c r="E19" i="11"/>
  <c r="A17" i="11"/>
  <c r="A16" i="11" s="1"/>
  <c r="B19" i="11"/>
  <c r="C19" i="11"/>
  <c r="A23" i="11"/>
  <c r="D25" i="11"/>
  <c r="C25" i="11"/>
  <c r="D19" i="11"/>
  <c r="B27" i="11"/>
  <c r="B23" i="11"/>
  <c r="F25" i="11"/>
  <c r="A19" i="11"/>
  <c r="D17" i="11"/>
  <c r="D16" i="11" s="1"/>
  <c r="C17" i="11"/>
  <c r="C16" i="11" s="1"/>
  <c r="G21" i="11"/>
  <c r="F21" i="11"/>
  <c r="F17" i="11"/>
  <c r="F16" i="11" s="1"/>
  <c r="F19" i="11"/>
  <c r="A21" i="11"/>
  <c r="B21" i="11"/>
  <c r="E21" i="11"/>
  <c r="D21" i="11"/>
  <c r="F35" i="11"/>
  <c r="B35" i="11"/>
  <c r="C35" i="11"/>
  <c r="G35" i="11"/>
  <c r="A35" i="11"/>
  <c r="E35" i="11"/>
  <c r="D35" i="11"/>
  <c r="B57" i="11" l="1"/>
  <c r="A39" i="11"/>
  <c r="A47" i="11" a="1"/>
  <c r="F47" i="11" s="1"/>
  <c r="G39" i="11"/>
  <c r="A51" i="11" a="1"/>
  <c r="G51" i="11" s="1"/>
  <c r="A49" i="11" a="1"/>
  <c r="D49" i="11" s="1"/>
  <c r="F39" i="11"/>
  <c r="A45" i="11" a="1"/>
  <c r="B45" i="11" s="1"/>
  <c r="B44" i="11" s="1"/>
  <c r="D37" i="11"/>
  <c r="A37" i="11"/>
  <c r="E37" i="11"/>
  <c r="D39" i="11"/>
  <c r="C39" i="11"/>
  <c r="G37" i="11"/>
  <c r="B37" i="11"/>
  <c r="A57" i="11"/>
  <c r="A55" i="11" a="1"/>
  <c r="A55" i="11" s="1"/>
  <c r="E39" i="11"/>
  <c r="C37" i="11"/>
  <c r="A53" i="11" a="1"/>
  <c r="B53" i="11" s="1"/>
  <c r="G33" i="11"/>
  <c r="C33" i="11"/>
  <c r="D33" i="11"/>
  <c r="F33" i="11"/>
  <c r="E33" i="11"/>
  <c r="A33" i="11"/>
  <c r="E31" i="11"/>
  <c r="E30" i="11" s="1"/>
  <c r="A41" i="11"/>
  <c r="F31" i="11"/>
  <c r="F30" i="11" s="1"/>
  <c r="C31" i="11"/>
  <c r="C30" i="11" s="1"/>
  <c r="B31" i="11"/>
  <c r="B30" i="11" s="1"/>
  <c r="A31" i="11"/>
  <c r="A30" i="11" s="1"/>
  <c r="D31" i="11"/>
  <c r="D30" i="11" s="1"/>
  <c r="G49" i="11" l="1"/>
  <c r="A49" i="11"/>
  <c r="F49" i="11"/>
  <c r="G47" i="11"/>
  <c r="C47" i="11"/>
  <c r="B47" i="11"/>
  <c r="C49" i="11"/>
  <c r="D47" i="11"/>
  <c r="B49" i="11"/>
  <c r="A47" i="11"/>
  <c r="A67" i="11" a="1"/>
  <c r="B67" i="11" s="1"/>
  <c r="F45" i="11"/>
  <c r="F44" i="11" s="1"/>
  <c r="E47" i="11"/>
  <c r="G53" i="11"/>
  <c r="B55" i="11"/>
  <c r="A65" i="11" a="1"/>
  <c r="G65" i="11" s="1"/>
  <c r="F53" i="11"/>
  <c r="G45" i="11"/>
  <c r="G44" i="11" s="1"/>
  <c r="C45" i="11"/>
  <c r="C44" i="11" s="1"/>
  <c r="D51" i="11"/>
  <c r="B51" i="11"/>
  <c r="E51" i="11"/>
  <c r="F51" i="11"/>
  <c r="A69" i="11" a="1"/>
  <c r="B69" i="11" s="1"/>
  <c r="A51" i="11"/>
  <c r="E45" i="11"/>
  <c r="E44" i="11" s="1"/>
  <c r="D45" i="11"/>
  <c r="D44" i="11" s="1"/>
  <c r="C51" i="11"/>
  <c r="A45" i="11"/>
  <c r="A44" i="11" s="1"/>
  <c r="E49" i="11"/>
  <c r="C53" i="11"/>
  <c r="A59" i="11" a="1"/>
  <c r="B59" i="11" s="1"/>
  <c r="B58" i="11" s="1"/>
  <c r="B71" i="11"/>
  <c r="E53" i="11"/>
  <c r="D53" i="11"/>
  <c r="A71" i="11"/>
  <c r="A63" i="11" a="1"/>
  <c r="E63" i="11" s="1"/>
  <c r="A53" i="11"/>
  <c r="A61" i="11" a="1"/>
  <c r="F61" i="11" s="1"/>
  <c r="A67" i="11" l="1"/>
  <c r="G67" i="11"/>
  <c r="C67" i="11"/>
  <c r="F67" i="11"/>
  <c r="E67" i="11"/>
  <c r="D67" i="11"/>
  <c r="C65" i="11"/>
  <c r="B65" i="11"/>
  <c r="E65" i="11"/>
  <c r="A77" i="11" a="1"/>
  <c r="E77" i="11" s="1"/>
  <c r="D65" i="11"/>
  <c r="A65" i="11"/>
  <c r="F65" i="11"/>
  <c r="A83" i="11" a="1"/>
  <c r="B83" i="11" s="1"/>
  <c r="A69" i="11"/>
  <c r="C63" i="11"/>
  <c r="A75" i="11" a="1"/>
  <c r="F75" i="11" s="1"/>
  <c r="G61" i="11"/>
  <c r="A73" i="11" a="1"/>
  <c r="F73" i="11" s="1"/>
  <c r="F72" i="11" s="1"/>
  <c r="C59" i="11"/>
  <c r="C58" i="11" s="1"/>
  <c r="F59" i="11"/>
  <c r="F58" i="11" s="1"/>
  <c r="D63" i="11"/>
  <c r="A79" i="11" a="1"/>
  <c r="E79" i="11" s="1"/>
  <c r="A81" i="11" a="1"/>
  <c r="F81" i="11" s="1"/>
  <c r="D59" i="11"/>
  <c r="D58" i="11" s="1"/>
  <c r="B63" i="11"/>
  <c r="A85" i="11"/>
  <c r="A59" i="11"/>
  <c r="A58" i="11" s="1"/>
  <c r="E59" i="11"/>
  <c r="E58" i="11" s="1"/>
  <c r="G63" i="11"/>
  <c r="F63" i="11"/>
  <c r="G59" i="11"/>
  <c r="G58" i="11" s="1"/>
  <c r="D61" i="11"/>
  <c r="C61" i="11"/>
  <c r="E61" i="11"/>
  <c r="B61" i="11"/>
  <c r="A63" i="11"/>
  <c r="B85" i="11"/>
  <c r="A61" i="11"/>
  <c r="C77" i="11" l="1"/>
  <c r="G81" i="11"/>
  <c r="D73" i="11"/>
  <c r="D72" i="11" s="1"/>
  <c r="D75" i="11"/>
  <c r="B77" i="11"/>
  <c r="F77" i="11"/>
  <c r="A83" i="11"/>
  <c r="A77" i="11"/>
  <c r="D77" i="11"/>
  <c r="G77" i="11"/>
  <c r="E75" i="11"/>
  <c r="G73" i="11"/>
  <c r="G72" i="11" s="1"/>
  <c r="C73" i="11"/>
  <c r="C72" i="11" s="1"/>
  <c r="B73" i="11"/>
  <c r="B72" i="11" s="1"/>
  <c r="B81" i="11"/>
  <c r="C75" i="11"/>
  <c r="E73" i="11"/>
  <c r="E72" i="11" s="1"/>
  <c r="A91" i="11" a="1"/>
  <c r="F91" i="11" s="1"/>
  <c r="G75" i="11"/>
  <c r="B75" i="11"/>
  <c r="A99" i="11"/>
  <c r="A75" i="11"/>
  <c r="B99" i="11"/>
  <c r="A81" i="11"/>
  <c r="A73" i="11"/>
  <c r="A72" i="11" s="1"/>
  <c r="D81" i="11"/>
  <c r="E81" i="11"/>
  <c r="A89" i="11" a="1"/>
  <c r="E89" i="11" s="1"/>
  <c r="B79" i="11"/>
  <c r="C79" i="11"/>
  <c r="A97" i="11" a="1"/>
  <c r="A97" i="11" s="1"/>
  <c r="C81" i="11"/>
  <c r="A93" i="11" a="1"/>
  <c r="B93" i="11" s="1"/>
  <c r="D79" i="11"/>
  <c r="A79" i="11"/>
  <c r="F79" i="11"/>
  <c r="A95" i="11" a="1"/>
  <c r="F95" i="11" s="1"/>
  <c r="G79" i="11"/>
  <c r="A87" i="11" a="1"/>
  <c r="A87" i="11" s="1"/>
  <c r="A86" i="11" s="1"/>
  <c r="A101" i="11" l="1" a="1"/>
  <c r="B101" i="11" s="1"/>
  <c r="B100" i="11" s="1"/>
  <c r="A111" i="11" a="1"/>
  <c r="B111" i="11" s="1"/>
  <c r="B89" i="11"/>
  <c r="G89" i="11"/>
  <c r="D91" i="11"/>
  <c r="A103" i="11" a="1"/>
  <c r="F103" i="11" s="1"/>
  <c r="A91" i="11"/>
  <c r="A105" i="11" a="1"/>
  <c r="A105" i="11" s="1"/>
  <c r="B97" i="11"/>
  <c r="E91" i="11"/>
  <c r="A113" i="11"/>
  <c r="B113" i="11"/>
  <c r="A107" i="11" a="1"/>
  <c r="F107" i="11" s="1"/>
  <c r="G91" i="11"/>
  <c r="B91" i="11"/>
  <c r="C91" i="11"/>
  <c r="A109" i="11" a="1"/>
  <c r="A109" i="11" s="1"/>
  <c r="C93" i="11"/>
  <c r="E87" i="11"/>
  <c r="E86" i="11" s="1"/>
  <c r="F93" i="11"/>
  <c r="C89" i="11"/>
  <c r="F89" i="11"/>
  <c r="A93" i="11"/>
  <c r="D95" i="11"/>
  <c r="B95" i="11"/>
  <c r="A89" i="11"/>
  <c r="D93" i="11"/>
  <c r="E93" i="11"/>
  <c r="G95" i="11"/>
  <c r="D89" i="11"/>
  <c r="G93" i="11"/>
  <c r="A95" i="11"/>
  <c r="E95" i="11"/>
  <c r="D87" i="11"/>
  <c r="D86" i="11" s="1"/>
  <c r="G87" i="11"/>
  <c r="G86" i="11" s="1"/>
  <c r="F87" i="11"/>
  <c r="F86" i="11" s="1"/>
  <c r="B87" i="11"/>
  <c r="B86" i="11" s="1"/>
  <c r="C87" i="11"/>
  <c r="C86" i="11" s="1"/>
  <c r="C95" i="11"/>
  <c r="E101" i="11" l="1"/>
  <c r="E100" i="11" s="1"/>
  <c r="F101" i="11"/>
  <c r="F100" i="11" s="1"/>
  <c r="B105" i="11"/>
  <c r="D101" i="11"/>
  <c r="D100" i="11" s="1"/>
  <c r="G101" i="11"/>
  <c r="G100" i="11" s="1"/>
  <c r="A111" i="11"/>
  <c r="A101" i="11"/>
  <c r="A100" i="11" s="1"/>
  <c r="C101" i="11"/>
  <c r="C100" i="11" s="1"/>
  <c r="A127" i="11"/>
  <c r="A107" i="11"/>
  <c r="A119" i="11" a="1"/>
  <c r="B119" i="11" s="1"/>
  <c r="F105" i="11"/>
  <c r="E105" i="11"/>
  <c r="D107" i="11"/>
  <c r="D105" i="11"/>
  <c r="E107" i="11"/>
  <c r="A103" i="11"/>
  <c r="C105" i="11"/>
  <c r="D103" i="11"/>
  <c r="E103" i="11"/>
  <c r="C103" i="11"/>
  <c r="B103" i="11"/>
  <c r="A117" i="11" a="1"/>
  <c r="E117" i="11" s="1"/>
  <c r="G103" i="11"/>
  <c r="A121" i="11" a="1"/>
  <c r="F121" i="11" s="1"/>
  <c r="G105" i="11"/>
  <c r="A115" i="11" a="1"/>
  <c r="A115" i="11" s="1"/>
  <c r="A114" i="11" s="1"/>
  <c r="C107" i="11"/>
  <c r="B107" i="11"/>
  <c r="A125" i="11" a="1"/>
  <c r="B125" i="11" s="1"/>
  <c r="A123" i="11" a="1"/>
  <c r="F123" i="11" s="1"/>
  <c r="G107" i="11"/>
  <c r="B127" i="11"/>
  <c r="A141" i="11" s="1"/>
  <c r="C109" i="11"/>
  <c r="B109" i="11"/>
  <c r="D109" i="11"/>
  <c r="E109" i="11"/>
  <c r="G109" i="11"/>
  <c r="F109" i="11"/>
  <c r="C119" i="11" l="1"/>
  <c r="F119" i="11"/>
  <c r="D119" i="11"/>
  <c r="D121" i="11"/>
  <c r="E119" i="11"/>
  <c r="A119" i="11"/>
  <c r="E115" i="11"/>
  <c r="E114" i="11" s="1"/>
  <c r="G119" i="11"/>
  <c r="A117" i="11"/>
  <c r="G121" i="11"/>
  <c r="E121" i="11"/>
  <c r="B121" i="11"/>
  <c r="B115" i="11"/>
  <c r="B114" i="11" s="1"/>
  <c r="B117" i="11"/>
  <c r="D115" i="11"/>
  <c r="D114" i="11" s="1"/>
  <c r="G117" i="11"/>
  <c r="F117" i="11"/>
  <c r="A121" i="11"/>
  <c r="G115" i="11"/>
  <c r="G114" i="11" s="1"/>
  <c r="C117" i="11"/>
  <c r="A137" i="11" a="1"/>
  <c r="A137" i="11" s="1"/>
  <c r="A131" i="11" a="1"/>
  <c r="E131" i="11" s="1"/>
  <c r="C115" i="11"/>
  <c r="C114" i="11" s="1"/>
  <c r="F115" i="11"/>
  <c r="F114" i="11" s="1"/>
  <c r="A133" i="11" a="1"/>
  <c r="F133" i="11" s="1"/>
  <c r="A139" i="11" a="1"/>
  <c r="B139" i="11" s="1"/>
  <c r="C121" i="11"/>
  <c r="D117" i="11"/>
  <c r="A135" i="11" a="1"/>
  <c r="B135" i="11" s="1"/>
  <c r="B141" i="11"/>
  <c r="A151" i="11" s="1" a="1"/>
  <c r="A125" i="11"/>
  <c r="D123" i="11"/>
  <c r="E123" i="11"/>
  <c r="A123" i="11"/>
  <c r="G123" i="11"/>
  <c r="B123" i="11"/>
  <c r="A129" i="11" a="1"/>
  <c r="A129" i="11" s="1"/>
  <c r="A128" i="11" s="1"/>
  <c r="C123" i="11"/>
  <c r="C137" i="11" l="1"/>
  <c r="E137" i="11"/>
  <c r="D131" i="11"/>
  <c r="A155" i="11"/>
  <c r="A131" i="11"/>
  <c r="C133" i="11"/>
  <c r="B131" i="11"/>
  <c r="A139" i="11"/>
  <c r="F131" i="11"/>
  <c r="A145" i="11" a="1"/>
  <c r="B145" i="11" s="1"/>
  <c r="D137" i="11"/>
  <c r="B137" i="11"/>
  <c r="A133" i="11"/>
  <c r="A153" i="11" a="1"/>
  <c r="B153" i="11" s="1"/>
  <c r="G137" i="11"/>
  <c r="F137" i="11"/>
  <c r="E133" i="11"/>
  <c r="A147" i="11" a="1"/>
  <c r="F147" i="11" s="1"/>
  <c r="G131" i="11"/>
  <c r="G135" i="11"/>
  <c r="F135" i="11"/>
  <c r="B155" i="11"/>
  <c r="A149" i="11" a="1"/>
  <c r="B149" i="11" s="1"/>
  <c r="A135" i="11"/>
  <c r="C131" i="11"/>
  <c r="D133" i="11"/>
  <c r="B133" i="11"/>
  <c r="A143" i="11" a="1"/>
  <c r="A143" i="11" s="1"/>
  <c r="A142" i="11" s="1"/>
  <c r="C135" i="11"/>
  <c r="E135" i="11"/>
  <c r="G133" i="11"/>
  <c r="D135" i="11"/>
  <c r="C129" i="11"/>
  <c r="C128" i="11" s="1"/>
  <c r="E129" i="11"/>
  <c r="E128" i="11" s="1"/>
  <c r="D129" i="11"/>
  <c r="D128" i="11" s="1"/>
  <c r="B129" i="11"/>
  <c r="B128" i="11" s="1"/>
  <c r="G129" i="11"/>
  <c r="G128" i="11" s="1"/>
  <c r="F129" i="11"/>
  <c r="F128" i="11" s="1"/>
  <c r="F151" i="11"/>
  <c r="B151" i="11"/>
  <c r="E151" i="11"/>
  <c r="A151" i="11"/>
  <c r="C151" i="11"/>
  <c r="G151" i="11"/>
  <c r="D151" i="11"/>
  <c r="C145" i="11" l="1"/>
  <c r="F149" i="11"/>
  <c r="A165" i="11" a="1"/>
  <c r="B165" i="11" s="1"/>
  <c r="D143" i="11"/>
  <c r="D142" i="11" s="1"/>
  <c r="C149" i="11"/>
  <c r="D147" i="11"/>
  <c r="A153" i="11"/>
  <c r="G143" i="11"/>
  <c r="G142" i="11" s="1"/>
  <c r="F145" i="11"/>
  <c r="B147" i="11"/>
  <c r="A161" i="11" a="1"/>
  <c r="F161" i="11" s="1"/>
  <c r="G147" i="11"/>
  <c r="A145" i="11"/>
  <c r="A163" i="11" a="1"/>
  <c r="A163" i="11" s="1"/>
  <c r="A147" i="11"/>
  <c r="D145" i="11"/>
  <c r="E145" i="11"/>
  <c r="A167" i="11" a="1"/>
  <c r="A167" i="11" s="1"/>
  <c r="E147" i="11"/>
  <c r="G145" i="11"/>
  <c r="E143" i="11"/>
  <c r="E142" i="11" s="1"/>
  <c r="A157" i="11" a="1"/>
  <c r="E157" i="11" s="1"/>
  <c r="E156" i="11" s="1"/>
  <c r="A159" i="11" a="1"/>
  <c r="A159" i="11" s="1"/>
  <c r="C147" i="11"/>
  <c r="B143" i="11"/>
  <c r="B142" i="11" s="1"/>
  <c r="C143" i="11"/>
  <c r="C142" i="11" s="1"/>
  <c r="F143" i="11"/>
  <c r="F142" i="11" s="1"/>
  <c r="A149" i="11"/>
  <c r="D149" i="11"/>
  <c r="E149" i="11"/>
  <c r="G149" i="11"/>
  <c r="C165" i="11" l="1"/>
  <c r="G165" i="11"/>
  <c r="F165" i="11"/>
  <c r="A165" i="11"/>
  <c r="E165" i="11"/>
  <c r="D165" i="11"/>
  <c r="E163" i="11"/>
  <c r="B163" i="11"/>
  <c r="B167" i="11"/>
  <c r="C161" i="11"/>
  <c r="A161" i="11"/>
  <c r="C163" i="11"/>
  <c r="D159" i="11"/>
  <c r="D163" i="11"/>
  <c r="E159" i="11"/>
  <c r="E161" i="11"/>
  <c r="G163" i="11"/>
  <c r="F163" i="11"/>
  <c r="B159" i="11"/>
  <c r="D161" i="11"/>
  <c r="B161" i="11"/>
  <c r="C159" i="11"/>
  <c r="G161" i="11"/>
  <c r="D157" i="11"/>
  <c r="D156" i="11" s="1"/>
  <c r="B157" i="11"/>
  <c r="B156" i="11" s="1"/>
  <c r="G157" i="11"/>
  <c r="G156" i="11" s="1"/>
  <c r="F157" i="11"/>
  <c r="F156" i="11" s="1"/>
  <c r="A157" i="11"/>
  <c r="A156" i="11" s="1"/>
  <c r="G159" i="11"/>
  <c r="F159" i="11"/>
  <c r="C157" i="11"/>
  <c r="C156" i="11" s="1"/>
</calcChain>
</file>

<file path=xl/sharedStrings.xml><?xml version="1.0" encoding="utf-8"?>
<sst xmlns="http://schemas.openxmlformats.org/spreadsheetml/2006/main" count="1665" uniqueCount="459">
  <si>
    <t xml:space="preserve">Avoir cartes de visites et poster en rabe pour donner à nous fournisseurs ou client (ça fait pro) </t>
  </si>
  <si>
    <t xml:space="preserve">Remarques : </t>
  </si>
  <si>
    <t>Bien noter comme fonctionne le budget de Bron (faire devis chez durand services et amener au Chef des travaux)</t>
  </si>
  <si>
    <t xml:space="preserve">Bilan : </t>
  </si>
  <si>
    <t>¨</t>
  </si>
  <si>
    <t>Préparer rangement Bron [NGO]</t>
  </si>
  <si>
    <t>V :</t>
  </si>
  <si>
    <t>Mail pièce Janolin Frette [NGO]</t>
  </si>
  <si>
    <t>Vote Logo 0As [NGO]</t>
  </si>
  <si>
    <t>Garder Mail Durand [NGO]</t>
  </si>
  <si>
    <t>Commande RS [PTN]</t>
  </si>
  <si>
    <t>Préparer Mail Chef travaux Bron [NGO]</t>
  </si>
  <si>
    <t>Commande Mouser [BAT]</t>
  </si>
  <si>
    <t>Rangement Garage ECL [NGO]</t>
  </si>
  <si>
    <t>J :</t>
  </si>
  <si>
    <t>Déposer moteur Bery avec poster [CEE]</t>
  </si>
  <si>
    <t>Formation sécurité [NGO]</t>
  </si>
  <si>
    <t>RVP1 1As [NGO]</t>
  </si>
  <si>
    <t>Faire Calendrier EPSA Janvier [NGO]</t>
  </si>
  <si>
    <t>M :</t>
  </si>
  <si>
    <t>Contacter PSEP [RCS]</t>
  </si>
  <si>
    <t>Gantt réalisation gabarits [NGO]</t>
  </si>
  <si>
    <t>Lancer Business Plan [JKL &amp; RCS]</t>
  </si>
  <si>
    <t>Envoyer commande RCV [MPY]</t>
  </si>
  <si>
    <t>Suivi ARRK [CEE]</t>
  </si>
  <si>
    <t>Maitriser doc drexler reglage [LDN]</t>
  </si>
  <si>
    <t>Inscription compétitions [NGO]</t>
  </si>
  <si>
    <t>MAJ RSP [MPL]</t>
  </si>
  <si>
    <t>Envoyer devis carrosserie [JKL]</t>
  </si>
  <si>
    <t>Envoyer commande SKF [EDP]</t>
  </si>
  <si>
    <t>Présentation Boisard [BRT]</t>
  </si>
  <si>
    <t>Mail TOP Orga [NGO]</t>
  </si>
  <si>
    <t>Message prépa quizz urgent [NGO]</t>
  </si>
  <si>
    <t>Diapo PA 2A [NGO]</t>
  </si>
  <si>
    <t>MAJ Planning prod [NGO]</t>
  </si>
  <si>
    <t>Préparer mail devis Bron [NGO &amp; MPL]</t>
  </si>
  <si>
    <t>Point BeryInox [NGO &amp; CEE]</t>
  </si>
  <si>
    <t>Prévoir achat plaque [BAT]</t>
  </si>
  <si>
    <t>Point Commande textile [YRI]</t>
  </si>
  <si>
    <t>Point soirée sponsor [PTN]</t>
  </si>
  <si>
    <t>Préparer vote logo Textiles [NGO]</t>
  </si>
  <si>
    <t>Contacter C.Janolin Frette MEP [NGO]</t>
  </si>
  <si>
    <t xml:space="preserve">L : </t>
  </si>
  <si>
    <t xml:space="preserve">To Do List : </t>
  </si>
  <si>
    <t xml:space="preserve">Objectifs : </t>
  </si>
  <si>
    <t>Date :</t>
  </si>
  <si>
    <t>Contacter ARRK [CEE]</t>
  </si>
  <si>
    <t>Amener Tubes découpés à La Gir [RCS]</t>
  </si>
  <si>
    <t>Faire devis carrosserie [JKL]</t>
  </si>
  <si>
    <t>Préparer mail Ohlins [PCT]</t>
  </si>
  <si>
    <t>Préparer Séance 1As [NGO]</t>
  </si>
  <si>
    <t>Faire bilan aéro [ACO]</t>
  </si>
  <si>
    <t>Préparer mail SKF [EDP]</t>
  </si>
  <si>
    <t>Préparer Rangement Garage [NGO]</t>
  </si>
  <si>
    <t>Envoyer invitation [PTN]</t>
  </si>
  <si>
    <t>Préparer Formation Laurent [NGO]</t>
  </si>
  <si>
    <t>Contacter La Mache Brut [MPL]</t>
  </si>
  <si>
    <t>Prévoir quizz Compet [PTN]</t>
  </si>
  <si>
    <t>Contacter LDTS essais [PCT]</t>
  </si>
  <si>
    <t>contacter Noel metal et La Gir [RCS]</t>
  </si>
  <si>
    <t>Préparer Expo [PTN]</t>
  </si>
  <si>
    <t>Acheter Chocolat [YRI]</t>
  </si>
  <si>
    <t>Contacter B.Houx usinage ECL [MPY]</t>
  </si>
  <si>
    <t>Remarques</t>
  </si>
  <si>
    <t>Bilan</t>
  </si>
  <si>
    <t>Vendredi :</t>
  </si>
  <si>
    <t>Jeudi :</t>
  </si>
  <si>
    <t>Mercredi :</t>
  </si>
  <si>
    <t>Mardi :</t>
  </si>
  <si>
    <t xml:space="preserve">Lundi : </t>
  </si>
  <si>
    <t>To Do List</t>
  </si>
  <si>
    <t>Objectifs</t>
  </si>
  <si>
    <t xml:space="preserve">Responsable : </t>
  </si>
  <si>
    <t>Semaine N°</t>
  </si>
  <si>
    <t xml:space="preserve"> 21/01/2019 au 27/01/2019</t>
  </si>
  <si>
    <t>Rappel BRT, Boisard Présentation [NGO]</t>
  </si>
  <si>
    <t>Réserver Salle EPSA avec planning</t>
  </si>
  <si>
    <t>Prévoir contrôle pièce et pesée</t>
  </si>
  <si>
    <t>Radia soudure [ASE]</t>
  </si>
  <si>
    <t xml:space="preserve">Demander à chacun de bien faire un message de bilan de visite partenaire ou sponsor (le plus exhaustif possible) pour éviter comme Clement pour Bery Inox qui n'a pas dit qu'il manquait une pièce pour souder ce qui a occasinné un déplacement et une immobilisation du moteur chez Bery Inox pour rien </t>
  </si>
  <si>
    <t xml:space="preserve">Visite Boisard (2) </t>
  </si>
  <si>
    <t>Envoyer devis Bron [NGO]</t>
  </si>
  <si>
    <t>Faire devis Mouser [BAT]</t>
  </si>
  <si>
    <t>Inscritpion FS ATA [BRT]</t>
  </si>
  <si>
    <t>Rappeler SKF [EDP]</t>
  </si>
  <si>
    <t>Répartition pour quizz [Tous]</t>
  </si>
  <si>
    <t>Relancer devis carrosserie [JKL]</t>
  </si>
  <si>
    <t>Mail devis Aquacut [NGO]</t>
  </si>
  <si>
    <t>Présentation Bibli [NGO, BRT]</t>
  </si>
  <si>
    <t>Point event asso [PTN]</t>
  </si>
  <si>
    <t>Envoyer la newsletter [AMS]</t>
  </si>
  <si>
    <t>Quizz compétition [Tous]</t>
  </si>
  <si>
    <t>Prévoir publication [NGO]</t>
  </si>
  <si>
    <t>Prévoir publication Lundi [NGO]</t>
  </si>
  <si>
    <t>Prévoir publication Vendredi [NGO]</t>
  </si>
  <si>
    <t>Prévoir matériel photo quizz [NGO]</t>
  </si>
  <si>
    <t>Prévoir photo/video partenaire [NGO]</t>
  </si>
  <si>
    <t>Préparation TOP Organe [NGO, MPL]</t>
  </si>
  <si>
    <t>TOP Organe Boisard [NGO]</t>
  </si>
  <si>
    <t>RVP1 LAS [NGO]</t>
  </si>
  <si>
    <t>Maitriser drexler reglage [LDN]</t>
  </si>
  <si>
    <t>Préparer format° Laurent [NGO]</t>
  </si>
  <si>
    <t>Relancer Bron Devis [NGO]</t>
  </si>
  <si>
    <t>Gabarits elec [BAT]</t>
  </si>
  <si>
    <t>Gabarits Direction [EDP]</t>
  </si>
  <si>
    <t>Gabarits Suspension [PCT]</t>
  </si>
  <si>
    <t>Gabarit Moteur [TLS]</t>
  </si>
  <si>
    <t>Gabarit Transmission [MPY]</t>
  </si>
  <si>
    <t>Modif réservoir [BVL]</t>
  </si>
  <si>
    <t>Gabarit Réservoir [BVL]</t>
  </si>
  <si>
    <t>Soudure Chapes elec [BAT]</t>
  </si>
  <si>
    <t>Entrainement quizz [NGO]</t>
  </si>
  <si>
    <t xml:space="preserve"> 04/02/2019 au 10/02/2019</t>
  </si>
  <si>
    <t>Gabarits admission [CEE]</t>
  </si>
  <si>
    <t>Point sortie roulage week end [NGO]</t>
  </si>
  <si>
    <t>Prévoir séance 0As [NGO]</t>
  </si>
  <si>
    <t>Prévoir séance 2As [NGO]</t>
  </si>
  <si>
    <t xml:space="preserve">Préparer séance roulage [NGO] </t>
  </si>
  <si>
    <t>Finir les derniers gabarits et avancer un maximum les soudures</t>
  </si>
  <si>
    <t>Point planning soudures [RCS,NGO]</t>
  </si>
  <si>
    <t>janvier</t>
  </si>
  <si>
    <t>LUNDI</t>
  </si>
  <si>
    <t xml:space="preserve">1A </t>
  </si>
  <si>
    <t>Vacances</t>
  </si>
  <si>
    <t>2A</t>
  </si>
  <si>
    <t>Tous</t>
  </si>
  <si>
    <t>Formation EPSAC pneumatique de L.Bauvir (18h15-20h)</t>
  </si>
  <si>
    <t>Dépose tubes à La Gir (départ : 13h30)</t>
  </si>
  <si>
    <t>CLIC 1As</t>
  </si>
  <si>
    <t xml:space="preserve">Visite Boisard, La Mache &amp; Bron </t>
  </si>
  <si>
    <t xml:space="preserve">Rangement de Bron </t>
  </si>
  <si>
    <t>Formation EPSAC Dynamic Vehicle 1 de L.Bauvir (18h15-20h)</t>
  </si>
  <si>
    <r>
      <t xml:space="preserve">Formation sécurité de C.Janolin (16h-18h) </t>
    </r>
    <r>
      <rPr>
        <b/>
        <sz val="11"/>
        <color rgb="FF00B050"/>
        <rFont val="Calibri Light"/>
        <family val="2"/>
        <scheme val="major"/>
      </rPr>
      <t>RVP1 (14h-16h)</t>
    </r>
  </si>
  <si>
    <t>Démontage de Vulcanix [BRT &amp; BDE]</t>
  </si>
  <si>
    <t>Partiel 2A</t>
  </si>
  <si>
    <r>
      <t xml:space="preserve">Partiel 2A / </t>
    </r>
    <r>
      <rPr>
        <b/>
        <sz val="11"/>
        <color rgb="FF00B050"/>
        <rFont val="Calibri Light"/>
        <family val="2"/>
        <scheme val="major"/>
      </rPr>
      <t>Partiel 1A</t>
    </r>
  </si>
  <si>
    <t>Partiel 1A</t>
  </si>
  <si>
    <r>
      <t xml:space="preserve">Partiel 1A / </t>
    </r>
    <r>
      <rPr>
        <b/>
        <sz val="11"/>
        <color rgb="FF7030A0"/>
        <rFont val="Calibri Light"/>
        <family val="2"/>
        <scheme val="major"/>
      </rPr>
      <t xml:space="preserve">Présentation Expo Bibli / </t>
    </r>
    <r>
      <rPr>
        <b/>
        <sz val="11"/>
        <color rgb="FF0070C0"/>
        <rFont val="Calibri Light"/>
        <family val="2"/>
        <scheme val="major"/>
      </rPr>
      <t>Visite La Mache et Boisard</t>
    </r>
  </si>
  <si>
    <r>
      <t xml:space="preserve">Partiel 1A        </t>
    </r>
    <r>
      <rPr>
        <b/>
        <sz val="11"/>
        <color rgb="FFFF0000"/>
        <rFont val="Calibri Light"/>
        <family val="2"/>
        <scheme val="major"/>
      </rPr>
      <t>Préparation aux quizz</t>
    </r>
  </si>
  <si>
    <t>Démontage moto session 1</t>
  </si>
  <si>
    <t>Formation EPSAC Dynamic Vehicle 2 de L.Bauvir (18h15-20h)</t>
  </si>
  <si>
    <t>Quizz Compétition</t>
  </si>
  <si>
    <t>Notes :</t>
  </si>
  <si>
    <t>Formation EPSAC Dynamic Vehicle 3 de L.Bauvir (18h15-20h)</t>
  </si>
  <si>
    <t>TOP Organe (à Boisard)</t>
  </si>
  <si>
    <t>EPSALTEN</t>
  </si>
  <si>
    <t>Séance Roulage Vulcanix &amp; Rangement Bron</t>
  </si>
  <si>
    <t>Soirée remerciement sponsors</t>
  </si>
  <si>
    <t>Réunion de préparation Roll Out</t>
  </si>
  <si>
    <t>Vacs Boisard &amp; La mache</t>
  </si>
  <si>
    <t>Déposer Chassis Bery Inox [ABR]</t>
  </si>
  <si>
    <t>Vacs La Gir</t>
  </si>
  <si>
    <t>TOP Moteur</t>
  </si>
  <si>
    <t>ROLL OUT OPTIMUS</t>
  </si>
  <si>
    <t>Soudure chapes LAS et transmission</t>
  </si>
  <si>
    <t>Prévoir séance PE 0As [NGO]</t>
  </si>
  <si>
    <t>Point sur les textiles [NGO]</t>
  </si>
  <si>
    <t>Point avec Paco event asso [NGO]</t>
  </si>
  <si>
    <t>Boule voiture [NGO]</t>
  </si>
  <si>
    <t>Voir Béatrice paiement FSN [NGO]</t>
  </si>
  <si>
    <t>Modifier Chapes LAS [PCT]</t>
  </si>
  <si>
    <t>Devis RS Motorisation [CEE]</t>
  </si>
  <si>
    <t>Devis et envoie carrosserie [JKL]</t>
  </si>
  <si>
    <t>Relancer SKF [EDP]</t>
  </si>
  <si>
    <t>Présentation bibli [BRT]</t>
  </si>
  <si>
    <t>Soudure chapes LAS arrière [PCT]</t>
  </si>
  <si>
    <t>Soudure chapes PE [MPY]</t>
  </si>
  <si>
    <t>Réservation Camping FS ATA [NGO]</t>
  </si>
  <si>
    <t>Mail Debouck compét [NGO]</t>
  </si>
  <si>
    <t xml:space="preserve"> 11/02/2019 au 17/02/2019</t>
  </si>
  <si>
    <t>Résoudre la crise Boisard</t>
  </si>
  <si>
    <t>Lister entreprises usinages [NGO]</t>
  </si>
  <si>
    <t>Récupérer pièces La Mache [CEE]</t>
  </si>
  <si>
    <t>Contacter des entreprises [NGO]</t>
  </si>
  <si>
    <t>Envoyer le carbone à S2MA [JKL]</t>
  </si>
  <si>
    <t>Commander surplusmoto [MPL]</t>
  </si>
  <si>
    <t>Présenter Romain à Beatrice [NGO]</t>
  </si>
  <si>
    <t>Préparer soirée remerciement [BRT]</t>
  </si>
  <si>
    <t>Donner clés Bron et coloc à Max [NGO]</t>
  </si>
  <si>
    <t>Soudure de chapes [RCS]</t>
  </si>
  <si>
    <t>Réunion B.Houx usinage ECL [NGO]</t>
  </si>
  <si>
    <t>Mail Bilan B.Houx [NGO]</t>
  </si>
  <si>
    <t>Prévoir planning carto [CEE]</t>
  </si>
  <si>
    <t>Commande Silencieux [CEE]</t>
  </si>
  <si>
    <t>Mail B.Celle TD PE [NGO]</t>
  </si>
  <si>
    <t xml:space="preserve"> 18/02/2019 au 24/02/2019</t>
  </si>
  <si>
    <t xml:space="preserve"> 25/02/2019 au 03/03/2019</t>
  </si>
  <si>
    <t>MAJ RSP AlpenTech [MPL]</t>
  </si>
  <si>
    <t>Mail Vacances EPSA [NGO]</t>
  </si>
  <si>
    <t>04/03/2019 au 10/03/2019</t>
  </si>
  <si>
    <t xml:space="preserve"> 11/03/2019 au 17/03/2019</t>
  </si>
  <si>
    <t xml:space="preserve"> 18/03/2019 au 24/03/2019</t>
  </si>
  <si>
    <t>Planning formation 2As [NGO]</t>
  </si>
  <si>
    <t>Planning formation R.Guerout [NGO]</t>
  </si>
  <si>
    <t>Semaine 26/11 - 02/12</t>
  </si>
  <si>
    <t>Jours</t>
  </si>
  <si>
    <t>Activité</t>
  </si>
  <si>
    <t>Descritpion/Commentaire</t>
  </si>
  <si>
    <t>Lundi</t>
  </si>
  <si>
    <t>Mardi</t>
  </si>
  <si>
    <t xml:space="preserve">Séance PA </t>
  </si>
  <si>
    <t>Diapo présentation Compétitions et planning quizz et entrainement reglements et préparation pilote et rangement de bron et mise en plan et réalisation de devis</t>
  </si>
  <si>
    <t>Mercredi</t>
  </si>
  <si>
    <t>Préparation du TOP Copeau</t>
  </si>
  <si>
    <t>Gestion Slide et dernieres pièces</t>
  </si>
  <si>
    <t>Jeudi</t>
  </si>
  <si>
    <t>Repos</t>
  </si>
  <si>
    <t>Vendredi</t>
  </si>
  <si>
    <t>Samedi</t>
  </si>
  <si>
    <t>Dimanche</t>
  </si>
  <si>
    <t>Semaine 03/12 - 09/12</t>
  </si>
  <si>
    <t>Debrief TOP Copeau 2As</t>
  </si>
  <si>
    <t>Debrief TOP Copeau 0As</t>
  </si>
  <si>
    <t>Semaine 10/12 - 16/12</t>
  </si>
  <si>
    <t>Préparer le lancement en production des premières pièces</t>
  </si>
  <si>
    <t>Semaine 17/12 - 23/12</t>
  </si>
  <si>
    <t>Séance TD Com avec 0As</t>
  </si>
  <si>
    <t>Semaine 24/12 - 31/12</t>
  </si>
  <si>
    <t>Vacances de Noel</t>
  </si>
  <si>
    <t>Semaine 07/12 - 13/12</t>
  </si>
  <si>
    <t>Relancer les partenaires de production</t>
  </si>
  <si>
    <t>Envoie de mail et appel et prévoir des visites</t>
  </si>
  <si>
    <t>Préparer devis pour réouverture budget</t>
  </si>
  <si>
    <t>Rangement Garage Centrale</t>
  </si>
  <si>
    <t>Emener 0As et 2As et 3As</t>
  </si>
  <si>
    <t>Semaine 14/01 - 20/01</t>
  </si>
  <si>
    <t>Semaine 21/01 - 27/01</t>
  </si>
  <si>
    <t>Semaine 28/01 - 03/02</t>
  </si>
  <si>
    <t>Semaine 04/02 - 10/02</t>
  </si>
  <si>
    <t>TOP Organe</t>
  </si>
  <si>
    <t>Mercredi 26/09</t>
  </si>
  <si>
    <t>Horaire</t>
  </si>
  <si>
    <t>14h-14h30</t>
  </si>
  <si>
    <t>Présentation du projet et de l'avancement</t>
  </si>
  <si>
    <t>14h30-15h</t>
  </si>
  <si>
    <t>Formation EPSABox (Paco)</t>
  </si>
  <si>
    <t xml:space="preserve">15h-16h </t>
  </si>
  <si>
    <t>Formation CATIA</t>
  </si>
  <si>
    <t>Réalisée par Jacquet Moulin</t>
  </si>
  <si>
    <t xml:space="preserve">16h-17h </t>
  </si>
  <si>
    <t xml:space="preserve">17h-18h </t>
  </si>
  <si>
    <t>Pipso</t>
  </si>
  <si>
    <t>Mercredi 03/10</t>
  </si>
  <si>
    <t>14h-15h</t>
  </si>
  <si>
    <t>Démarche de Projet EPSA (Paco)</t>
  </si>
  <si>
    <t>Explication cycle en V, concept de système, sous système et pièce</t>
  </si>
  <si>
    <t>Travail en Ilot (Département)</t>
  </si>
  <si>
    <t>Mercredi 10/10</t>
  </si>
  <si>
    <t>Outil EPSA - Notions de base (Git/Slack) (Paco)</t>
  </si>
  <si>
    <t>Mercredi 17/10</t>
  </si>
  <si>
    <t>Mercredi 24/10</t>
  </si>
  <si>
    <t xml:space="preserve">14h-16h </t>
  </si>
  <si>
    <t xml:space="preserve">16h-18h </t>
  </si>
  <si>
    <t xml:space="preserve">TD PE </t>
  </si>
  <si>
    <t>Format adapté à l'EPSA avec Nicolas Hourcad et Bastiste Celle</t>
  </si>
  <si>
    <t xml:space="preserve">Vacances </t>
  </si>
  <si>
    <t>Mercredi 07/11</t>
  </si>
  <si>
    <t xml:space="preserve">Début de la réalisation des basculeurs par 2 0AS pole LAS </t>
  </si>
  <si>
    <t>Mercredi 14/11</t>
  </si>
  <si>
    <t>14h-16h</t>
  </si>
  <si>
    <t>Réalisation de livrables EPSABox</t>
  </si>
  <si>
    <t>TD de Communication</t>
  </si>
  <si>
    <t>Réalisé par Nicolas Hourcade</t>
  </si>
  <si>
    <t>Mercredi 21/11</t>
  </si>
  <si>
    <t>Réalisation de livrables</t>
  </si>
  <si>
    <t>Mercredi 28/11</t>
  </si>
  <si>
    <t>Préparation des mises en plan</t>
  </si>
  <si>
    <t>Mercredi 05/12</t>
  </si>
  <si>
    <t>Conférence S. Tajan</t>
  </si>
  <si>
    <t xml:space="preserve">16h-17h30 </t>
  </si>
  <si>
    <t>Debrief Post TOP Copeau</t>
  </si>
  <si>
    <t>Mise en plan</t>
  </si>
  <si>
    <t>Mercredi 12/12</t>
  </si>
  <si>
    <t>Mercredi 19/12</t>
  </si>
  <si>
    <t>TD Communication avec Hourcad</t>
  </si>
  <si>
    <t>Karting Teambuilding</t>
  </si>
  <si>
    <t>Vacances Décembre</t>
  </si>
  <si>
    <t>Mercredi 09/01/19</t>
  </si>
  <si>
    <t>Lancement des projets de département</t>
  </si>
  <si>
    <t>15h-16h30</t>
  </si>
  <si>
    <t xml:space="preserve">16h30-18h30 </t>
  </si>
  <si>
    <t>Formation sécurité C. Janolin</t>
  </si>
  <si>
    <t>Nécessaire pour intégrer le véhicule</t>
  </si>
  <si>
    <t>Mercredi 16/01/19</t>
  </si>
  <si>
    <t>Mercredi 23/01/19</t>
  </si>
  <si>
    <t>Mercredi 30/01/19</t>
  </si>
  <si>
    <t>14h-18h</t>
  </si>
  <si>
    <t>CLIC</t>
  </si>
  <si>
    <t>Mercredi 06/02/19</t>
  </si>
  <si>
    <t>Bilan sur le projet</t>
  </si>
  <si>
    <t>Réalisation d'AMDEC</t>
  </si>
  <si>
    <t>Mercredi 13/02/19</t>
  </si>
  <si>
    <t>Réunion crise PSO</t>
  </si>
  <si>
    <t>Mercredi 21/02/19</t>
  </si>
  <si>
    <t xml:space="preserve">Réalsiation des BICs </t>
  </si>
  <si>
    <t>Réalisation des CdCF</t>
  </si>
  <si>
    <t>Mercredi 28/02/19</t>
  </si>
  <si>
    <t>Lancement de leur Projet</t>
  </si>
  <si>
    <t>Nom</t>
  </si>
  <si>
    <t>Intervenant</t>
  </si>
  <si>
    <t>Date</t>
  </si>
  <si>
    <t>Statut</t>
  </si>
  <si>
    <t>Formation CATIA Notion de Base</t>
  </si>
  <si>
    <t>14h - 16h</t>
  </si>
  <si>
    <t>OK</t>
  </si>
  <si>
    <t>Formation EPSABox</t>
  </si>
  <si>
    <t>Paco</t>
  </si>
  <si>
    <t>14h 14h30</t>
  </si>
  <si>
    <t>Démarche de projet EPSA</t>
  </si>
  <si>
    <t>14h - 14h30</t>
  </si>
  <si>
    <t>Outil EPSA - Notions de base (Git,Slack)</t>
  </si>
  <si>
    <t>Nico</t>
  </si>
  <si>
    <t>14h - 15h</t>
  </si>
  <si>
    <t>Formation Conception Mécanique (part1)</t>
  </si>
  <si>
    <t>Simon/Laurent</t>
  </si>
  <si>
    <t>18h15 - 20h</t>
  </si>
  <si>
    <t>Formation Conception Mécanique (part2)</t>
  </si>
  <si>
    <t>Formation Conception Mécanique (part3)</t>
  </si>
  <si>
    <t>Simon</t>
  </si>
  <si>
    <t xml:space="preserve">Formation Conception Mécanique (part4) </t>
  </si>
  <si>
    <t xml:space="preserve">OK </t>
  </si>
  <si>
    <t>Formation Pneumatique</t>
  </si>
  <si>
    <t>Laurent</t>
  </si>
  <si>
    <t xml:space="preserve">Formation sécurité </t>
  </si>
  <si>
    <t>Janolin</t>
  </si>
  <si>
    <t>16h - 18h</t>
  </si>
  <si>
    <t>Formation Dynamique véhicule (part1)</t>
  </si>
  <si>
    <t>Formation Dynamique véhicule (part2)</t>
  </si>
  <si>
    <t>Formation Technologie de la liaison au sol</t>
  </si>
  <si>
    <t>Prévu</t>
  </si>
  <si>
    <t>Formation Moteur</t>
  </si>
  <si>
    <t>Guerout</t>
  </si>
  <si>
    <t>Formation CdCF</t>
  </si>
  <si>
    <t>Formation Gestion de projet</t>
  </si>
  <si>
    <t>Matériaux</t>
  </si>
  <si>
    <t>Tajan</t>
  </si>
  <si>
    <t>Formation Suspension</t>
  </si>
  <si>
    <t xml:space="preserve">PA </t>
  </si>
  <si>
    <t>Formation Carrosserie</t>
  </si>
  <si>
    <t>Josselin</t>
  </si>
  <si>
    <t>Formation freinage</t>
  </si>
  <si>
    <t>Erwan</t>
  </si>
  <si>
    <t>Formation Barre anti roulis</t>
  </si>
  <si>
    <t>Formation châssis</t>
  </si>
  <si>
    <t>Formation electronique</t>
  </si>
  <si>
    <t>Bob</t>
  </si>
  <si>
    <t>Formation transmission secondaire</t>
  </si>
  <si>
    <t>Mathieu Pinay</t>
  </si>
  <si>
    <t>Formation Motorisation</t>
  </si>
  <si>
    <t>Intervenant EPSAC</t>
  </si>
  <si>
    <t>Poste</t>
  </si>
  <si>
    <t>Coordonnées</t>
  </si>
  <si>
    <t>Laurent Bauvir</t>
  </si>
  <si>
    <t>Ingénieu chez volvo</t>
  </si>
  <si>
    <t>lbauvir@gmail.com</t>
  </si>
  <si>
    <t>Simon Charaudeau</t>
  </si>
  <si>
    <t xml:space="preserve">Ingénieur chez Greenmot </t>
  </si>
  <si>
    <t>simon.charaudeau@greenmot.com</t>
  </si>
  <si>
    <t>Sebastien Tajan</t>
  </si>
  <si>
    <t>Ingénieur chez Safran</t>
  </si>
  <si>
    <t>sebastien.tajan@safrangroup.com</t>
  </si>
  <si>
    <t>Romain guerout</t>
  </si>
  <si>
    <t>Ingénieur motoriste chez Renault à Lardy</t>
  </si>
  <si>
    <t>romain.guerout@renault.com</t>
  </si>
  <si>
    <t>Intervenant Centrale</t>
  </si>
  <si>
    <t>Christophe Janolin</t>
  </si>
  <si>
    <t>Professeur de GM</t>
  </si>
  <si>
    <t>christophe.janolin@ec-lyon.fr</t>
  </si>
  <si>
    <t xml:space="preserve">Remarque : </t>
  </si>
  <si>
    <t>Prévoir amphi avec projecteur et s'assurer du bon fonctionnement avant la séance</t>
  </si>
  <si>
    <t xml:space="preserve">Prévoir zappette </t>
  </si>
  <si>
    <t>boissons</t>
  </si>
  <si>
    <t>Formation EPSAC Dynamic Vehicle 4 de L.Bauvir (18h15-20h)</t>
  </si>
  <si>
    <t>Déposer le châssis chez PSEP</t>
  </si>
  <si>
    <t>Récupération du châssis peint</t>
  </si>
  <si>
    <t>Soudure des dernières chapes à La Gir et test en traction</t>
  </si>
  <si>
    <t>Mail TOP Vehicule à La Gir [NGO]</t>
  </si>
  <si>
    <t>Préparation Diapo TOP Vehicule [NGO]</t>
  </si>
  <si>
    <t>Prévoir réunion Clozel [NGO]</t>
  </si>
  <si>
    <t>Réception des pièces Roue équipée</t>
  </si>
  <si>
    <t>Mail Coupery Masson [NGO]</t>
  </si>
  <si>
    <t>Prévoir visite Coupery [NGO]</t>
  </si>
  <si>
    <t>Début de l'intégration Optimus</t>
  </si>
  <si>
    <t>Récupération du plan de joint chez aquacut</t>
  </si>
  <si>
    <t>Pointage chapes LAS</t>
  </si>
  <si>
    <t>Répartition Préparation compét [NGO]</t>
  </si>
  <si>
    <t>Achat Sonometre Bron [NGO]</t>
  </si>
  <si>
    <t>Point usinage pièce Centrale [MPL]</t>
  </si>
  <si>
    <t>Dépose chassis La Gir [ABR]</t>
  </si>
  <si>
    <t>Réunion Roll Out [PTN]</t>
  </si>
  <si>
    <t>Finir les dernières soudures, préparer Planning intégration et préparation compétition</t>
  </si>
  <si>
    <t>Formation Laurent &amp; Simon [NGO]</t>
  </si>
  <si>
    <t>Mail Formation rentrée [NGO]</t>
  </si>
  <si>
    <t>Planning intégration [NGO]</t>
  </si>
  <si>
    <t>Point Kit de montage [NGO]</t>
  </si>
  <si>
    <t>Point PROM [NGO]</t>
  </si>
  <si>
    <t>Invitation Roll Out [NGO]</t>
  </si>
  <si>
    <t>Carte Visite [NGO]</t>
  </si>
  <si>
    <t>Textiles [NGO]</t>
  </si>
  <si>
    <t>Commande Textiles {NGO]</t>
  </si>
  <si>
    <t>Poster Roll Out 1 [NGO]</t>
  </si>
  <si>
    <t>Video Teaser Roll Out [Mathis]</t>
  </si>
  <si>
    <t>Installation du CAN sur Vulcanix [ARZ]</t>
  </si>
  <si>
    <t>Collage Triangle Bron [PCT,ARB]</t>
  </si>
  <si>
    <t>Contacter Bron [NGO]</t>
  </si>
  <si>
    <t>Contacter S2MA [JKL]</t>
  </si>
  <si>
    <t>Contacter Coupery [NGO]</t>
  </si>
  <si>
    <t>Roulage Valbonne [ARB]</t>
  </si>
  <si>
    <t>Contacter RS [BAT, PTN]</t>
  </si>
  <si>
    <t>Finir Video intégration [PTN]</t>
  </si>
  <si>
    <t>Contacter Romain [NGO]</t>
  </si>
  <si>
    <t>Formation Transmission [MPY]</t>
  </si>
  <si>
    <t>Lancer invitation [PTN]</t>
  </si>
  <si>
    <t>Organiser rangement Bron jeudi [NGO]</t>
  </si>
  <si>
    <t>Organiser rangement Bron Mardi [NGO]</t>
  </si>
  <si>
    <t>Préparer commande rangement Bron</t>
  </si>
  <si>
    <t>Réunion Cost Skype [NGO, ABR]</t>
  </si>
  <si>
    <t>Visite La Mache [MPL]</t>
  </si>
  <si>
    <t>Rangement de Bron [NGO]</t>
  </si>
  <si>
    <t>Préparer rangement de Bron [NGO]</t>
  </si>
  <si>
    <t>Récupérer le châssis Bery [CEE]</t>
  </si>
  <si>
    <t xml:space="preserve">Soudure chapes châssis [RCS] </t>
  </si>
  <si>
    <t>Récupérer Enveloppe ABR [NGO]</t>
  </si>
  <si>
    <t>paul.clozel@ec-lyon.fr</t>
  </si>
  <si>
    <t>Paul Clozel</t>
  </si>
  <si>
    <t>Elements finis sous CATIA</t>
  </si>
  <si>
    <t>Robin</t>
  </si>
  <si>
    <t>16h - 17h</t>
  </si>
  <si>
    <t>14h30 - 15h30</t>
  </si>
  <si>
    <t>Benjamin</t>
  </si>
  <si>
    <t>18h15 - 19h</t>
  </si>
  <si>
    <t>Jacques</t>
  </si>
  <si>
    <t>Arrivée de la commande Formula Seven (crémaillière, spine coupler, crashbox et volant carbone) mais défaut sur le volant</t>
  </si>
  <si>
    <t>Arrivée du Drexler</t>
  </si>
  <si>
    <t>COMMANDES</t>
  </si>
  <si>
    <t>Réalisation des chapes paramétriques sous CATIA et documentation sur le choix des raideurs de suspensions</t>
  </si>
  <si>
    <t>Martin</t>
  </si>
  <si>
    <t>Thibaut</t>
  </si>
  <si>
    <t>Début des simulations sous ANSYS, problèmes des résultats (température trop important de l'ordre de 1000 degres) surement du au données d'entrée trop grande notammet l'energie. A voir avec les académiciens. Préparation du mail pour Beringer</t>
  </si>
  <si>
    <t>Réalisation de premières maquettes de porte couronne</t>
  </si>
  <si>
    <t>Matthieu</t>
  </si>
  <si>
    <t>Ludovic</t>
  </si>
  <si>
    <t>premier essai fait et j'ai amélioré un peu mais pas d'études Aero encore. J'ai vu sur le git que le frame avec les tubes était dispo donc je vais faire des essais avec pour voir si ça rentre</t>
  </si>
  <si>
    <t>Finalemen fait la liste des connecteurs à la fin. 
Deux trucs que j'aimerai commandé le plus tôt possible chez RS. Grosse commande en janvier mais la c'est juste pour tester. Le passage de vitesse, pedro est venu expliquer ce qu'il avait fait au 0A du coup il vont tout reprendre et essayer de le faire sur une Arduino uno (au lieu de Mega) pour gagner de la place. Dès qu'ils auront finit je ferais une réunion avec PJR et je lancerai les prods Cirly pour qu'on puisse essayer sur atomix</t>
  </si>
  <si>
    <t>Benji</t>
  </si>
  <si>
    <t>j'attends juste de savoir si on va mettre un ou deux radiateurs niveau poids, mais à priori deux c'est plus léger en enlevant les ouies et le fond plat qui ne sont plus nécessaires</t>
  </si>
  <si>
    <t>Maros</t>
  </si>
  <si>
    <t>Yo, l'avant je peux pas plus avancer avant d'avoir le mécamaster L'arrière Michele a fait du bon boulot, après ça sera pas fini comme l'avant comme prévu dans le gantt, mais je lui ai dis que c'était pas trop grave vu qu'on avait pas encore le mm</t>
  </si>
  <si>
    <t>Arthur</t>
  </si>
  <si>
    <r>
      <t xml:space="preserve">Palette de vitesse : pas commandé car plus de budget. Pg on commandera ça plus tard en Janvier, la livraison est de 2 mois grand max
Choix réglage de biellette : on part sur des biellettes régler avec cales (cf Slack, je t'ai tagué dessus). Je sors un premier design ce week-end 
Vis : cbon, j'ai discuté avec Simon qui m'a donné des explications convaincantes donc pas de pb. Je peux éventuellement faire un tableau 
Excel simple à utiliser si besoin pour que chacun dimensionne les siennes correctement.
Assemblage essais : mon assemblage essai est terminé et déjà sur le git (collage alu alu). Pour mon 0a, il est sur test rotules. 
On a bien avancé dessus, je finalise ça avec lui j'espère ce week-end 
Commande rotules : pour les commander, il faudrait déjà être sûr ça passe sur notre budget Isyrun. Comme actuellement c'était pas sûr, 
je pouvais pas les commander. Il s'avère qu'il va nous rester de la marge donc je peux bientôt commander, je te ferais une estimation du prix.
Circuit d'essence : où est-ce qu'il est produit ? Je comprend pas bien la question. On achète les durites et pompe  à essence chez Reverchon, 
le réservoir est découpé à La Mache et souder chez Very Inox. Pour le joint de cardan, ya 2 semaines de livraison chez HPC donc commandés bien évidemment en Janvier. </t>
    </r>
    <r>
      <rPr>
        <b/>
        <sz val="9"/>
        <color indexed="8"/>
        <rFont val="Century Gothic"/>
        <family val="2"/>
      </rPr>
      <t>Bloquage des commandes</t>
    </r>
  </si>
  <si>
    <t>Auérlien</t>
  </si>
  <si>
    <t>22 - 28 Octo</t>
  </si>
  <si>
    <t>15 - 21 Octo</t>
  </si>
  <si>
    <t>8 - 14 Octo</t>
  </si>
  <si>
    <t>1 - 7 Octo</t>
  </si>
  <si>
    <t xml:space="preserve">Nom </t>
  </si>
  <si>
    <t>Octobre</t>
  </si>
  <si>
    <t>Septembre</t>
  </si>
  <si>
    <t>Semaine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</si>
</sst>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0.00\ &quot;€&quot;;[Red]\-#,##0.00\ &quot;€&quot;"/>
    <numFmt numFmtId="164" formatCode="dd"/>
  </numFmts>
  <fonts count="38"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sz val="11"/>
      <color theme="1"/>
      <name val="Wingdings"/>
      <charset val="2"/>
    </font>
    <font>
      <b/>
      <sz val="11"/>
      <color rgb="FFFF0000"/>
      <name val="Calibri"/>
      <family val="2"/>
      <scheme val="minor"/>
    </font>
    <font>
      <strike/>
      <sz val="11"/>
      <color theme="1"/>
      <name val="Calibri"/>
      <family val="2"/>
      <scheme val="minor"/>
    </font>
    <font>
      <sz val="10"/>
      <color theme="1"/>
      <name val="Calibri"/>
      <family val="2"/>
      <scheme val="minor"/>
    </font>
    <font>
      <b/>
      <sz val="28"/>
      <color theme="0"/>
      <name val="Calibri Light"/>
      <family val="2"/>
      <scheme val="major"/>
    </font>
    <font>
      <sz val="36"/>
      <color theme="4" tint="-0.24994659260841701"/>
      <name val="Calibri"/>
      <family val="2"/>
      <scheme val="minor"/>
    </font>
    <font>
      <sz val="11"/>
      <name val="Calibri"/>
      <family val="2"/>
      <scheme val="minor"/>
    </font>
    <font>
      <b/>
      <sz val="11"/>
      <color theme="0"/>
      <name val="Calibri Light"/>
      <family val="2"/>
      <scheme val="major"/>
    </font>
    <font>
      <sz val="16"/>
      <color theme="1"/>
      <name val="Calibri"/>
      <family val="2"/>
      <scheme val="minor"/>
    </font>
    <font>
      <b/>
      <sz val="11"/>
      <color rgb="FF00B050"/>
      <name val="Calibri"/>
      <family val="2"/>
      <scheme val="minor"/>
    </font>
    <font>
      <sz val="11"/>
      <color theme="1"/>
      <name val="Calibri Light"/>
      <family val="2"/>
      <scheme val="major"/>
    </font>
    <font>
      <b/>
      <sz val="36"/>
      <color theme="1"/>
      <name val="Calibri Light"/>
      <family val="2"/>
      <scheme val="major"/>
    </font>
    <font>
      <b/>
      <sz val="11"/>
      <color rgb="FF0070C0"/>
      <name val="Calibri"/>
      <family val="2"/>
      <scheme val="minor"/>
    </font>
    <font>
      <b/>
      <sz val="11"/>
      <color rgb="FF7030A0"/>
      <name val="Calibri"/>
      <family val="2"/>
      <scheme val="minor"/>
    </font>
    <font>
      <b/>
      <sz val="11"/>
      <color rgb="FF7030A0"/>
      <name val="Calibri Light"/>
      <family val="2"/>
      <scheme val="major"/>
    </font>
    <font>
      <b/>
      <sz val="11"/>
      <color rgb="FF0070C0"/>
      <name val="Calibri Light"/>
      <family val="2"/>
      <scheme val="major"/>
    </font>
    <font>
      <b/>
      <sz val="11"/>
      <color rgb="FF00B050"/>
      <name val="Calibri Light"/>
      <family val="2"/>
      <scheme val="major"/>
    </font>
    <font>
      <b/>
      <sz val="11"/>
      <color rgb="FFFF0000"/>
      <name val="Calibri Light"/>
      <family val="2"/>
      <scheme val="major"/>
    </font>
    <font>
      <b/>
      <sz val="12"/>
      <color rgb="FFFF0000"/>
      <name val="Calibri Light"/>
      <family val="2"/>
      <scheme val="major"/>
    </font>
    <font>
      <sz val="16"/>
      <name val="Calibri"/>
      <family val="2"/>
      <scheme val="minor"/>
    </font>
    <font>
      <u/>
      <sz val="11"/>
      <color theme="10"/>
      <name val="Calibri"/>
      <family val="2"/>
      <scheme val="minor"/>
    </font>
    <font>
      <sz val="11"/>
      <color rgb="FF000000"/>
      <name val="Calibri"/>
      <family val="2"/>
      <scheme val="minor"/>
    </font>
    <font>
      <b/>
      <u/>
      <sz val="11"/>
      <color theme="1"/>
      <name val="Calibri"/>
      <family val="2"/>
      <scheme val="minor"/>
    </font>
    <font>
      <b/>
      <sz val="11"/>
      <color theme="1"/>
      <name val="Calibri Light"/>
      <family val="2"/>
      <scheme val="major"/>
    </font>
    <font>
      <sz val="11"/>
      <color theme="1"/>
      <name val="Century Gothic"/>
      <family val="2"/>
    </font>
    <font>
      <b/>
      <sz val="18"/>
      <color rgb="FF7030A0"/>
      <name val="Century Gothic"/>
      <family val="2"/>
    </font>
    <font>
      <sz val="9"/>
      <color theme="1"/>
      <name val="Century Gothic"/>
      <family val="2"/>
    </font>
    <font>
      <b/>
      <sz val="18"/>
      <color rgb="FF00B050"/>
      <name val="Century Gothic"/>
      <family val="2"/>
    </font>
    <font>
      <b/>
      <sz val="18"/>
      <color rgb="FF0070C0"/>
      <name val="Century Gothic"/>
      <family val="2"/>
    </font>
    <font>
      <sz val="9"/>
      <color rgb="FF000000"/>
      <name val="Century Gothic"/>
      <family val="2"/>
    </font>
    <font>
      <b/>
      <sz val="18"/>
      <color rgb="FFFF0000"/>
      <name val="Century Gothic"/>
      <family val="2"/>
    </font>
    <font>
      <b/>
      <sz val="9"/>
      <color indexed="8"/>
      <name val="Century Gothic"/>
      <family val="2"/>
    </font>
    <font>
      <b/>
      <sz val="11"/>
      <color theme="1"/>
      <name val="Century Gothic"/>
      <family val="2"/>
    </font>
  </fonts>
  <fills count="19">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4" tint="-0.24994659260841701"/>
        <bgColor indexed="64"/>
      </patternFill>
    </fill>
    <fill>
      <patternFill patternType="solid">
        <fgColor indexed="9"/>
        <bgColor indexed="64"/>
      </patternFill>
    </fill>
    <fill>
      <patternFill patternType="solid">
        <fgColor theme="7" tint="-0.499984740745262"/>
        <bgColor indexed="64"/>
      </patternFill>
    </fill>
    <fill>
      <patternFill patternType="solid">
        <fgColor rgb="FFFF0000"/>
        <bgColor indexed="64"/>
      </patternFill>
    </fill>
    <fill>
      <patternFill patternType="solid">
        <fgColor theme="0" tint="-0.249977111117893"/>
        <bgColor indexed="64"/>
      </patternFill>
    </fill>
    <fill>
      <patternFill patternType="solid">
        <fgColor rgb="FFFFC000"/>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00B050"/>
        <bgColor indexed="64"/>
      </patternFill>
    </fill>
    <fill>
      <patternFill patternType="solid">
        <fgColor theme="5" tint="0.79998168889431442"/>
        <bgColor indexed="64"/>
      </patternFill>
    </fill>
    <fill>
      <patternFill patternType="solid">
        <fgColor theme="4" tint="0.79998168889431442"/>
        <bgColor indexed="64"/>
      </patternFill>
    </fill>
  </fills>
  <borders count="60">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thick">
        <color theme="0"/>
      </right>
      <top/>
      <bottom/>
      <diagonal/>
    </border>
    <border>
      <left/>
      <right style="thin">
        <color theme="0" tint="-0.14993743705557422"/>
      </right>
      <top style="thin">
        <color theme="0" tint="-0.14996795556505021"/>
      </top>
      <bottom/>
      <diagonal/>
    </border>
    <border>
      <left style="thin">
        <color theme="0" tint="-0.14996795556505021"/>
      </left>
      <right/>
      <top style="thin">
        <color theme="0" tint="-0.14996795556505021"/>
      </top>
      <bottom/>
      <diagonal/>
    </border>
    <border>
      <left/>
      <right style="thin">
        <color theme="0" tint="-0.14996795556505021"/>
      </right>
      <top/>
      <bottom/>
      <diagonal/>
    </border>
    <border>
      <left/>
      <right/>
      <top/>
      <bottom style="thin">
        <color theme="0" tint="-0.14996795556505021"/>
      </bottom>
      <diagonal/>
    </border>
    <border>
      <left style="thin">
        <color theme="0" tint="-0.14996795556505021"/>
      </left>
      <right/>
      <top/>
      <bottom/>
      <diagonal/>
    </border>
    <border>
      <left style="thin">
        <color theme="0" tint="-0.14996795556505021"/>
      </left>
      <right/>
      <top style="thin">
        <color theme="0" tint="-0.14993743705557422"/>
      </top>
      <bottom/>
      <diagonal/>
    </border>
    <border>
      <left style="thin">
        <color theme="0" tint="-0.14996795556505021"/>
      </left>
      <right/>
      <top/>
      <bottom style="thin">
        <color theme="0" tint="-0.14993743705557422"/>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style="thin">
        <color indexed="64"/>
      </top>
      <bottom/>
      <diagonal/>
    </border>
    <border>
      <left style="thin">
        <color indexed="64"/>
      </left>
      <right style="medium">
        <color indexed="64"/>
      </right>
      <top/>
      <bottom/>
      <diagonal/>
    </border>
    <border>
      <left style="thin">
        <color indexed="64"/>
      </left>
      <right/>
      <top/>
      <bottom/>
      <diagonal/>
    </border>
    <border>
      <left/>
      <right style="thin">
        <color indexed="64"/>
      </right>
      <top/>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s>
  <cellStyleXfs count="12">
    <xf numFmtId="0" fontId="0" fillId="0" borderId="0"/>
    <xf numFmtId="0" fontId="1" fillId="0" borderId="0"/>
    <xf numFmtId="0" fontId="9" fillId="8" borderId="0" applyNumberFormat="0" applyBorder="0" applyProtection="0">
      <alignment horizontal="center"/>
    </xf>
    <xf numFmtId="0" fontId="10" fillId="0" borderId="0" applyNumberFormat="0" applyFill="0" applyProtection="0">
      <alignment horizontal="left" indent="3"/>
    </xf>
    <xf numFmtId="0" fontId="11" fillId="0" borderId="0" applyFill="0" applyBorder="0" applyProtection="0"/>
    <xf numFmtId="0" fontId="12" fillId="10" borderId="21" applyNumberFormat="0" applyProtection="0">
      <alignment horizontal="left" vertical="center" indent="1"/>
    </xf>
    <xf numFmtId="0" fontId="12" fillId="8" borderId="21" applyNumberFormat="0" applyProtection="0">
      <alignment horizontal="left" indent="1"/>
    </xf>
    <xf numFmtId="164" fontId="13" fillId="0" borderId="22" applyFill="0" applyProtection="0">
      <alignment horizontal="left" vertical="center" wrapText="1" indent="1"/>
    </xf>
    <xf numFmtId="164" fontId="15" fillId="0" borderId="24" applyFill="0" applyProtection="0">
      <alignment horizontal="left" vertical="top" wrapText="1" indent="1"/>
    </xf>
    <xf numFmtId="164" fontId="11" fillId="0" borderId="27" applyNumberFormat="0" applyFill="0" applyProtection="0">
      <alignment horizontal="left" vertical="center" wrapText="1" indent="1"/>
    </xf>
    <xf numFmtId="164" fontId="1" fillId="0" borderId="0" applyNumberFormat="0" applyFill="0" applyProtection="0">
      <alignment horizontal="left" vertical="top" wrapText="1" indent="1"/>
    </xf>
    <xf numFmtId="0" fontId="25" fillId="0" borderId="0" applyNumberFormat="0" applyFill="0" applyBorder="0" applyAlignment="0" applyProtection="0"/>
  </cellStyleXfs>
  <cellXfs count="241">
    <xf numFmtId="0" fontId="0" fillId="0" borderId="0" xfId="0"/>
    <xf numFmtId="0" fontId="1" fillId="0" borderId="0" xfId="1" applyAlignment="1">
      <alignment wrapText="1"/>
    </xf>
    <xf numFmtId="0" fontId="1" fillId="0" borderId="1" xfId="1" applyBorder="1" applyAlignment="1">
      <alignment wrapText="1"/>
    </xf>
    <xf numFmtId="0" fontId="1" fillId="0" borderId="2" xfId="1" applyBorder="1" applyAlignment="1">
      <alignment wrapText="1"/>
    </xf>
    <xf numFmtId="0" fontId="1" fillId="0" borderId="3" xfId="1" applyBorder="1" applyAlignment="1">
      <alignment wrapText="1"/>
    </xf>
    <xf numFmtId="0" fontId="1" fillId="0" borderId="4" xfId="1" applyBorder="1" applyAlignment="1">
      <alignment wrapText="1"/>
    </xf>
    <xf numFmtId="0" fontId="1" fillId="0" borderId="0" xfId="1" applyBorder="1" applyAlignment="1">
      <alignment wrapText="1"/>
    </xf>
    <xf numFmtId="0" fontId="1" fillId="0" borderId="5" xfId="1" applyBorder="1" applyAlignment="1">
      <alignment wrapText="1"/>
    </xf>
    <xf numFmtId="0" fontId="1" fillId="0" borderId="6" xfId="1" applyBorder="1" applyAlignment="1">
      <alignment wrapText="1"/>
    </xf>
    <xf numFmtId="0" fontId="1" fillId="0" borderId="7" xfId="1" applyBorder="1" applyAlignment="1">
      <alignment wrapText="1"/>
    </xf>
    <xf numFmtId="0" fontId="1" fillId="0" borderId="8" xfId="1" applyFont="1" applyBorder="1" applyAlignment="1"/>
    <xf numFmtId="0" fontId="1" fillId="0" borderId="0" xfId="1" applyFill="1" applyBorder="1" applyAlignment="1">
      <alignment wrapText="1"/>
    </xf>
    <xf numFmtId="0" fontId="5" fillId="0" borderId="0" xfId="1" applyFont="1" applyBorder="1" applyAlignment="1">
      <alignment horizontal="right" wrapText="1"/>
    </xf>
    <xf numFmtId="0" fontId="5" fillId="0" borderId="0" xfId="1" applyFont="1" applyBorder="1" applyAlignment="1">
      <alignment horizontal="left" wrapText="1"/>
    </xf>
    <xf numFmtId="0" fontId="1" fillId="0" borderId="0" xfId="1" applyFont="1" applyBorder="1" applyAlignment="1">
      <alignment wrapText="1"/>
    </xf>
    <xf numFmtId="0" fontId="1" fillId="0" borderId="0" xfId="1" applyBorder="1" applyAlignment="1">
      <alignment horizontal="left" wrapText="1"/>
    </xf>
    <xf numFmtId="0" fontId="3" fillId="0" borderId="0" xfId="1" applyFont="1" applyBorder="1" applyAlignment="1">
      <alignment wrapText="1"/>
    </xf>
    <xf numFmtId="0" fontId="1" fillId="0" borderId="0" xfId="1" applyFont="1" applyFill="1" applyBorder="1" applyAlignment="1">
      <alignment wrapText="1"/>
    </xf>
    <xf numFmtId="0" fontId="1" fillId="0" borderId="0" xfId="1" applyFont="1" applyAlignment="1">
      <alignment wrapText="1"/>
    </xf>
    <xf numFmtId="0" fontId="3" fillId="0" borderId="0" xfId="1" applyFont="1" applyFill="1" applyBorder="1" applyAlignment="1">
      <alignment horizontal="center" vertical="center"/>
    </xf>
    <xf numFmtId="0" fontId="1" fillId="0" borderId="8" xfId="1" applyBorder="1" applyAlignment="1">
      <alignment wrapText="1"/>
    </xf>
    <xf numFmtId="0" fontId="1" fillId="0" borderId="0" xfId="1"/>
    <xf numFmtId="0" fontId="1" fillId="0" borderId="1" xfId="1" applyBorder="1"/>
    <xf numFmtId="0" fontId="1" fillId="0" borderId="2" xfId="1" applyBorder="1"/>
    <xf numFmtId="0" fontId="1" fillId="0" borderId="3" xfId="1" applyBorder="1"/>
    <xf numFmtId="0" fontId="1" fillId="0" borderId="4" xfId="1" applyBorder="1"/>
    <xf numFmtId="0" fontId="1" fillId="0" borderId="0" xfId="1" applyBorder="1"/>
    <xf numFmtId="0" fontId="1" fillId="0" borderId="5" xfId="1" applyBorder="1"/>
    <xf numFmtId="0" fontId="1" fillId="0" borderId="6" xfId="1" applyBorder="1"/>
    <xf numFmtId="0" fontId="1" fillId="0" borderId="7" xfId="1" applyBorder="1"/>
    <xf numFmtId="0" fontId="1" fillId="0" borderId="8" xfId="1" applyBorder="1"/>
    <xf numFmtId="0" fontId="4" fillId="0" borderId="6" xfId="1" applyFont="1" applyFill="1" applyBorder="1" applyAlignment="1"/>
    <xf numFmtId="0" fontId="4" fillId="0" borderId="7" xfId="1" applyFont="1" applyFill="1" applyBorder="1" applyAlignment="1"/>
    <xf numFmtId="0" fontId="4" fillId="0" borderId="8" xfId="1" applyFont="1" applyFill="1" applyBorder="1" applyAlignment="1"/>
    <xf numFmtId="0" fontId="1" fillId="0" borderId="0" xfId="1" applyFill="1" applyBorder="1"/>
    <xf numFmtId="0" fontId="5" fillId="0" borderId="0" xfId="1" applyFont="1" applyBorder="1" applyAlignment="1">
      <alignment horizontal="right"/>
    </xf>
    <xf numFmtId="0" fontId="3" fillId="0" borderId="0" xfId="1" applyFont="1" applyBorder="1"/>
    <xf numFmtId="0" fontId="6" fillId="0" borderId="0" xfId="1" applyFont="1" applyBorder="1" applyAlignment="1">
      <alignment vertical="center" textRotation="90"/>
    </xf>
    <xf numFmtId="0" fontId="1" fillId="0" borderId="1" xfId="1" applyFill="1" applyBorder="1"/>
    <xf numFmtId="0" fontId="1" fillId="0" borderId="2" xfId="1" applyFill="1" applyBorder="1"/>
    <xf numFmtId="0" fontId="1" fillId="0" borderId="4" xfId="1" applyFill="1" applyBorder="1"/>
    <xf numFmtId="0" fontId="7" fillId="0" borderId="0" xfId="1" applyFont="1" applyBorder="1" applyAlignment="1">
      <alignment wrapText="1"/>
    </xf>
    <xf numFmtId="0" fontId="0" fillId="0" borderId="0" xfId="1" applyFont="1" applyFill="1" applyBorder="1" applyAlignment="1">
      <alignment wrapText="1"/>
    </xf>
    <xf numFmtId="0" fontId="0" fillId="0" borderId="0" xfId="1" applyFont="1" applyBorder="1" applyAlignment="1">
      <alignment wrapText="1"/>
    </xf>
    <xf numFmtId="0" fontId="2" fillId="0" borderId="0" xfId="1" applyFont="1" applyFill="1" applyBorder="1" applyAlignment="1">
      <alignment wrapText="1"/>
    </xf>
    <xf numFmtId="0" fontId="0" fillId="0" borderId="0" xfId="1" applyFont="1" applyAlignment="1">
      <alignment wrapText="1"/>
    </xf>
    <xf numFmtId="0" fontId="8" fillId="0" borderId="0" xfId="1" applyFont="1" applyBorder="1" applyAlignment="1">
      <alignment vertical="top" wrapText="1"/>
    </xf>
    <xf numFmtId="0" fontId="9" fillId="8" borderId="0" xfId="2">
      <alignment horizontal="center"/>
    </xf>
    <xf numFmtId="0" fontId="10" fillId="0" borderId="0" xfId="3">
      <alignment horizontal="left" indent="3"/>
    </xf>
    <xf numFmtId="0" fontId="11" fillId="9" borderId="0" xfId="4" applyFill="1"/>
    <xf numFmtId="0" fontId="11" fillId="0" borderId="0" xfId="4"/>
    <xf numFmtId="0" fontId="12" fillId="10" borderId="21" xfId="5" applyAlignment="1">
      <alignment horizontal="left" vertical="center" indent="1"/>
    </xf>
    <xf numFmtId="0" fontId="12" fillId="8" borderId="21" xfId="6" applyAlignment="1">
      <alignment horizontal="left" vertical="center" indent="1"/>
    </xf>
    <xf numFmtId="15" fontId="12" fillId="10" borderId="21" xfId="5" applyNumberFormat="1" applyAlignment="1">
      <alignment horizontal="left" vertical="center" indent="1"/>
    </xf>
    <xf numFmtId="164" fontId="13" fillId="0" borderId="22" xfId="7" applyFill="1">
      <alignment horizontal="left" vertical="center" wrapText="1" indent="1"/>
    </xf>
    <xf numFmtId="164" fontId="13" fillId="0" borderId="23" xfId="7" applyFill="1" applyBorder="1">
      <alignment horizontal="left" vertical="center" wrapText="1" indent="1"/>
    </xf>
    <xf numFmtId="0" fontId="14" fillId="0" borderId="0" xfId="4" applyFont="1"/>
    <xf numFmtId="0" fontId="17" fillId="0" borderId="0" xfId="4" applyFont="1"/>
    <xf numFmtId="0" fontId="18" fillId="0" borderId="0" xfId="4" applyFont="1"/>
    <xf numFmtId="0" fontId="19" fillId="0" borderId="24" xfId="8" applyNumberFormat="1" applyFont="1" applyFill="1">
      <alignment horizontal="left" vertical="top" wrapText="1" indent="1"/>
    </xf>
    <xf numFmtId="0" fontId="20" fillId="0" borderId="24" xfId="8" applyNumberFormat="1" applyFont="1" applyFill="1">
      <alignment horizontal="left" vertical="top" wrapText="1" indent="1"/>
    </xf>
    <xf numFmtId="0" fontId="21" fillId="0" borderId="24" xfId="8" applyNumberFormat="1" applyFont="1" applyFill="1">
      <alignment horizontal="left" vertical="top" wrapText="1" indent="1"/>
    </xf>
    <xf numFmtId="0" fontId="15" fillId="0" borderId="24" xfId="8" applyNumberFormat="1" applyFill="1">
      <alignment horizontal="left" vertical="top" wrapText="1" indent="1"/>
    </xf>
    <xf numFmtId="0" fontId="15" fillId="0" borderId="26" xfId="8" applyNumberFormat="1" applyFill="1" applyBorder="1">
      <alignment horizontal="left" vertical="top" wrapText="1" indent="1"/>
    </xf>
    <xf numFmtId="8" fontId="11" fillId="0" borderId="0" xfId="4" applyNumberFormat="1"/>
    <xf numFmtId="164" fontId="13" fillId="11" borderId="22" xfId="7" applyFill="1">
      <alignment horizontal="left" vertical="center" wrapText="1" indent="1"/>
    </xf>
    <xf numFmtId="164" fontId="13" fillId="4" borderId="22" xfId="7" applyFill="1">
      <alignment horizontal="left" vertical="center" wrapText="1" indent="1"/>
    </xf>
    <xf numFmtId="0" fontId="23" fillId="0" borderId="24" xfId="8" applyNumberFormat="1" applyFont="1" applyFill="1">
      <alignment horizontal="left" vertical="top" wrapText="1" indent="1"/>
    </xf>
    <xf numFmtId="0" fontId="11" fillId="9" borderId="0" xfId="4" applyFill="1" applyBorder="1"/>
    <xf numFmtId="0" fontId="22" fillId="0" borderId="24" xfId="8" applyNumberFormat="1" applyFont="1" applyFill="1">
      <alignment horizontal="left" vertical="top" wrapText="1" indent="1"/>
    </xf>
    <xf numFmtId="164" fontId="13" fillId="12" borderId="22" xfId="7" applyFill="1">
      <alignment horizontal="left" vertical="center" wrapText="1" indent="1"/>
    </xf>
    <xf numFmtId="164" fontId="13" fillId="12" borderId="23" xfId="7" applyFill="1" applyBorder="1">
      <alignment horizontal="left" vertical="center" wrapText="1" indent="1"/>
    </xf>
    <xf numFmtId="0" fontId="22" fillId="2" borderId="24" xfId="8" applyNumberFormat="1" applyFont="1" applyFill="1">
      <alignment horizontal="left" vertical="top" wrapText="1" indent="1"/>
    </xf>
    <xf numFmtId="0" fontId="15" fillId="2" borderId="26" xfId="8" applyNumberFormat="1" applyFill="1" applyBorder="1">
      <alignment horizontal="left" vertical="top" wrapText="1" indent="1"/>
    </xf>
    <xf numFmtId="0" fontId="11" fillId="0" borderId="0" xfId="4" applyAlignment="1">
      <alignment wrapText="1"/>
    </xf>
    <xf numFmtId="0" fontId="15" fillId="2" borderId="24" xfId="8" applyNumberFormat="1" applyFill="1">
      <alignment horizontal="left" vertical="top" wrapText="1" indent="1"/>
    </xf>
    <xf numFmtId="0" fontId="19" fillId="2" borderId="24" xfId="8" applyNumberFormat="1" applyFont="1" applyFill="1">
      <alignment horizontal="left" vertical="top" wrapText="1" indent="1"/>
    </xf>
    <xf numFmtId="0" fontId="15" fillId="0" borderId="28" xfId="8" applyNumberFormat="1" applyFill="1" applyBorder="1">
      <alignment horizontal="left" vertical="top" wrapText="1" indent="1"/>
    </xf>
    <xf numFmtId="164" fontId="24" fillId="0" borderId="22" xfId="7" applyFont="1" applyFill="1">
      <alignment horizontal="left" vertical="center" wrapText="1" indent="1"/>
    </xf>
    <xf numFmtId="164" fontId="24" fillId="0" borderId="23" xfId="7" applyFont="1" applyFill="1" applyBorder="1">
      <alignment horizontal="left" vertical="center" wrapText="1" indent="1"/>
    </xf>
    <xf numFmtId="0" fontId="17" fillId="0" borderId="0" xfId="4" applyFont="1" applyFill="1" applyAlignment="1">
      <alignment vertical="top"/>
    </xf>
    <xf numFmtId="0" fontId="11" fillId="0" borderId="0" xfId="4" applyFill="1"/>
    <xf numFmtId="0" fontId="22" fillId="0" borderId="26" xfId="8" applyNumberFormat="1" applyFont="1" applyFill="1" applyBorder="1">
      <alignment horizontal="left" vertical="top" wrapText="1" indent="1"/>
    </xf>
    <xf numFmtId="0" fontId="0" fillId="0" borderId="0" xfId="0" applyAlignment="1">
      <alignment horizontal="center" vertical="center" wrapText="1"/>
    </xf>
    <xf numFmtId="0" fontId="0" fillId="2" borderId="31" xfId="0" applyFill="1"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0" xfId="0" applyFill="1" applyBorder="1" applyAlignment="1">
      <alignment horizontal="center" vertical="center" wrapText="1"/>
    </xf>
    <xf numFmtId="0" fontId="27" fillId="0" borderId="0" xfId="0" applyFont="1" applyAlignment="1">
      <alignment wrapText="1"/>
    </xf>
    <xf numFmtId="0" fontId="28" fillId="0" borderId="24" xfId="8" applyNumberFormat="1" applyFont="1" applyFill="1">
      <alignment horizontal="left" vertical="top" wrapText="1" indent="1"/>
    </xf>
    <xf numFmtId="0" fontId="28" fillId="16" borderId="24" xfId="8" applyNumberFormat="1" applyFont="1" applyFill="1">
      <alignment horizontal="left" vertical="top" wrapText="1" indent="1"/>
    </xf>
    <xf numFmtId="0" fontId="0" fillId="0" borderId="0" xfId="0" applyAlignment="1">
      <alignment wrapText="1"/>
    </xf>
    <xf numFmtId="0" fontId="0" fillId="0" borderId="31" xfId="0" applyBorder="1" applyAlignment="1">
      <alignment wrapText="1"/>
    </xf>
    <xf numFmtId="0" fontId="0" fillId="5" borderId="31" xfId="0" applyFill="1" applyBorder="1" applyAlignment="1">
      <alignment horizontal="left" vertical="center" wrapText="1"/>
    </xf>
    <xf numFmtId="0" fontId="0" fillId="0" borderId="31" xfId="0" applyBorder="1" applyAlignment="1">
      <alignment horizontal="left" vertical="center" wrapText="1"/>
    </xf>
    <xf numFmtId="0" fontId="0" fillId="15" borderId="31" xfId="0" applyFill="1" applyBorder="1" applyAlignment="1">
      <alignment horizontal="left" vertical="center" wrapText="1"/>
    </xf>
    <xf numFmtId="17" fontId="0" fillId="0" borderId="31" xfId="0" applyNumberFormat="1" applyBorder="1" applyAlignment="1">
      <alignment horizontal="center" vertical="center" wrapText="1"/>
    </xf>
    <xf numFmtId="14" fontId="0" fillId="0" borderId="31" xfId="0" applyNumberFormat="1" applyBorder="1" applyAlignment="1">
      <alignment horizontal="center" vertical="center" wrapText="1"/>
    </xf>
    <xf numFmtId="0" fontId="0" fillId="17" borderId="31" xfId="0" applyFill="1" applyBorder="1" applyAlignment="1">
      <alignment wrapText="1"/>
    </xf>
    <xf numFmtId="0" fontId="0" fillId="18" borderId="31" xfId="0" applyFill="1" applyBorder="1" applyAlignment="1">
      <alignment wrapText="1"/>
    </xf>
    <xf numFmtId="0" fontId="3" fillId="2" borderId="31" xfId="0" applyFont="1" applyFill="1" applyBorder="1" applyAlignment="1">
      <alignment horizontal="center" vertical="center" wrapText="1"/>
    </xf>
    <xf numFmtId="0" fontId="29" fillId="0" borderId="0" xfId="0" applyFont="1" applyAlignment="1">
      <alignment wrapText="1"/>
    </xf>
    <xf numFmtId="0" fontId="29" fillId="0" borderId="0" xfId="0" applyFont="1" applyAlignment="1">
      <alignment horizontal="center" vertical="center" wrapText="1"/>
    </xf>
    <xf numFmtId="0" fontId="29" fillId="0" borderId="31" xfId="0" applyFont="1" applyBorder="1" applyAlignment="1">
      <alignment wrapText="1"/>
    </xf>
    <xf numFmtId="0" fontId="30" fillId="0" borderId="31" xfId="0" applyFont="1" applyBorder="1" applyAlignment="1">
      <alignment horizontal="center" vertical="center" wrapText="1"/>
    </xf>
    <xf numFmtId="0" fontId="31" fillId="0" borderId="38" xfId="0" applyFont="1" applyBorder="1" applyAlignment="1">
      <alignment vertical="top" wrapText="1"/>
    </xf>
    <xf numFmtId="0" fontId="31" fillId="0" borderId="39" xfId="0" applyFont="1" applyBorder="1" applyAlignment="1">
      <alignment vertical="top" wrapText="1"/>
    </xf>
    <xf numFmtId="0" fontId="31" fillId="0" borderId="32" xfId="0" applyFont="1" applyBorder="1" applyAlignment="1">
      <alignment vertical="top" wrapText="1"/>
    </xf>
    <xf numFmtId="0" fontId="31" fillId="0" borderId="40" xfId="0" applyFont="1" applyBorder="1" applyAlignment="1">
      <alignment vertical="top" wrapText="1"/>
    </xf>
    <xf numFmtId="0" fontId="32" fillId="0" borderId="41" xfId="0" applyFont="1" applyBorder="1" applyAlignment="1">
      <alignment horizontal="center" vertical="center" wrapText="1"/>
    </xf>
    <xf numFmtId="0" fontId="31" fillId="0" borderId="42" xfId="0" applyFont="1" applyBorder="1" applyAlignment="1">
      <alignment vertical="top" wrapText="1"/>
    </xf>
    <xf numFmtId="0" fontId="31" fillId="0" borderId="43" xfId="0" applyFont="1" applyBorder="1" applyAlignment="1">
      <alignment vertical="top" wrapText="1"/>
    </xf>
    <xf numFmtId="0" fontId="31" fillId="0" borderId="33" xfId="0" applyFont="1" applyBorder="1" applyAlignment="1">
      <alignment vertical="top" wrapText="1"/>
    </xf>
    <xf numFmtId="0" fontId="31" fillId="0" borderId="44" xfId="0" applyFont="1" applyBorder="1" applyAlignment="1">
      <alignment vertical="top" wrapText="1"/>
    </xf>
    <xf numFmtId="0" fontId="32" fillId="0" borderId="13" xfId="0" applyFont="1" applyBorder="1" applyAlignment="1">
      <alignment horizontal="center" vertical="center" wrapText="1"/>
    </xf>
    <xf numFmtId="0" fontId="31" fillId="0" borderId="45" xfId="0" applyFont="1" applyBorder="1" applyAlignment="1">
      <alignment vertical="top" wrapText="1"/>
    </xf>
    <xf numFmtId="0" fontId="31" fillId="0" borderId="46" xfId="0" applyFont="1" applyBorder="1" applyAlignment="1">
      <alignment vertical="top" wrapText="1"/>
    </xf>
    <xf numFmtId="0" fontId="31" fillId="0" borderId="47" xfId="0" applyFont="1" applyBorder="1" applyAlignment="1">
      <alignment vertical="top" wrapText="1"/>
    </xf>
    <xf numFmtId="0" fontId="31" fillId="0" borderId="48" xfId="0" applyFont="1" applyBorder="1" applyAlignment="1">
      <alignment vertical="top" wrapText="1"/>
    </xf>
    <xf numFmtId="0" fontId="33" fillId="0" borderId="49" xfId="0" applyFont="1" applyBorder="1" applyAlignment="1">
      <alignment horizontal="center" vertical="center" wrapText="1"/>
    </xf>
    <xf numFmtId="0" fontId="33" fillId="0" borderId="41" xfId="0" applyFont="1" applyBorder="1" applyAlignment="1">
      <alignment horizontal="center" vertical="center" wrapText="1"/>
    </xf>
    <xf numFmtId="0" fontId="31" fillId="0" borderId="50" xfId="0" applyFont="1" applyBorder="1" applyAlignment="1">
      <alignment vertical="top" wrapText="1"/>
    </xf>
    <xf numFmtId="0" fontId="31" fillId="0" borderId="35" xfId="0" applyFont="1" applyBorder="1" applyAlignment="1">
      <alignment vertical="top" wrapText="1"/>
    </xf>
    <xf numFmtId="0" fontId="31" fillId="0" borderId="31" xfId="0" applyFont="1" applyBorder="1" applyAlignment="1">
      <alignment vertical="top" wrapText="1"/>
    </xf>
    <xf numFmtId="0" fontId="31" fillId="0" borderId="36" xfId="0" applyFont="1" applyBorder="1" applyAlignment="1">
      <alignment vertical="top" wrapText="1"/>
    </xf>
    <xf numFmtId="0" fontId="33" fillId="0" borderId="51" xfId="0" applyFont="1" applyBorder="1" applyAlignment="1">
      <alignment horizontal="center" vertical="center" wrapText="1"/>
    </xf>
    <xf numFmtId="0" fontId="34" fillId="0" borderId="35" xfId="0" applyFont="1" applyBorder="1" applyAlignment="1">
      <alignment vertical="top" wrapText="1"/>
    </xf>
    <xf numFmtId="0" fontId="34" fillId="0" borderId="31" xfId="0" applyFont="1" applyBorder="1" applyAlignment="1">
      <alignment vertical="top" wrapText="1"/>
    </xf>
    <xf numFmtId="0" fontId="31" fillId="0" borderId="52" xfId="0" applyFont="1" applyBorder="1" applyAlignment="1">
      <alignment vertical="top" wrapText="1"/>
    </xf>
    <xf numFmtId="0" fontId="34" fillId="0" borderId="53" xfId="0" applyFont="1" applyBorder="1" applyAlignment="1">
      <alignment vertical="top" wrapText="1"/>
    </xf>
    <xf numFmtId="0" fontId="34" fillId="0" borderId="54" xfId="0" applyFont="1" applyBorder="1" applyAlignment="1">
      <alignment vertical="top" wrapText="1"/>
    </xf>
    <xf numFmtId="0" fontId="31" fillId="0" borderId="55" xfId="0" applyFont="1" applyBorder="1" applyAlignment="1">
      <alignment vertical="top" wrapText="1"/>
    </xf>
    <xf numFmtId="0" fontId="33" fillId="0" borderId="56" xfId="0" applyFont="1" applyBorder="1" applyAlignment="1">
      <alignment horizontal="center" vertical="center" wrapText="1"/>
    </xf>
    <xf numFmtId="0" fontId="35" fillId="0" borderId="41" xfId="0" applyFont="1" applyBorder="1" applyAlignment="1">
      <alignment horizontal="center" vertical="center" wrapText="1"/>
    </xf>
    <xf numFmtId="0" fontId="34" fillId="0" borderId="0" xfId="0" applyFont="1" applyAlignment="1">
      <alignment vertical="top" wrapText="1"/>
    </xf>
    <xf numFmtId="0" fontId="35" fillId="0" borderId="51" xfId="0" applyFont="1" applyBorder="1" applyAlignment="1">
      <alignment horizontal="center" vertical="center" wrapText="1"/>
    </xf>
    <xf numFmtId="0" fontId="31" fillId="0" borderId="57" xfId="0" applyFont="1" applyBorder="1" applyAlignment="1">
      <alignment vertical="top" wrapText="1"/>
    </xf>
    <xf numFmtId="0" fontId="31" fillId="0" borderId="29" xfId="0" applyFont="1" applyBorder="1" applyAlignment="1">
      <alignment vertical="top" wrapText="1"/>
    </xf>
    <xf numFmtId="0" fontId="31" fillId="0" borderId="34" xfId="0" applyFont="1" applyBorder="1" applyAlignment="1">
      <alignment vertical="top" wrapText="1"/>
    </xf>
    <xf numFmtId="0" fontId="31" fillId="0" borderId="58" xfId="0" applyFont="1" applyBorder="1" applyAlignment="1">
      <alignment vertical="top" wrapText="1"/>
    </xf>
    <xf numFmtId="0" fontId="35" fillId="0" borderId="59" xfId="0" applyFont="1" applyBorder="1" applyAlignment="1">
      <alignment horizontal="center" vertical="center" wrapText="1"/>
    </xf>
    <xf numFmtId="0" fontId="37" fillId="0" borderId="47" xfId="0" applyFont="1" applyBorder="1" applyAlignment="1">
      <alignment horizontal="center" vertical="center" wrapText="1"/>
    </xf>
    <xf numFmtId="0" fontId="37" fillId="0" borderId="48" xfId="0" applyFont="1" applyBorder="1" applyAlignment="1">
      <alignment horizontal="center" vertical="center" wrapText="1"/>
    </xf>
    <xf numFmtId="0" fontId="37" fillId="0" borderId="49" xfId="0" applyFont="1" applyBorder="1" applyAlignment="1">
      <alignment horizontal="center" vertical="center" wrapText="1"/>
    </xf>
    <xf numFmtId="0" fontId="37" fillId="0" borderId="55" xfId="0" applyFont="1" applyBorder="1" applyAlignment="1">
      <alignment horizontal="center" vertical="center" wrapText="1"/>
    </xf>
    <xf numFmtId="0" fontId="37" fillId="0" borderId="56" xfId="0" applyFont="1" applyBorder="1" applyAlignment="1">
      <alignment horizontal="center" vertical="center" wrapText="1"/>
    </xf>
    <xf numFmtId="0" fontId="0" fillId="2" borderId="29" xfId="0" applyFill="1" applyBorder="1" applyAlignment="1">
      <alignment horizontal="center" vertical="center" wrapText="1"/>
    </xf>
    <xf numFmtId="0" fontId="0" fillId="2" borderId="30" xfId="0" applyFill="1" applyBorder="1" applyAlignment="1">
      <alignment horizontal="center" vertical="center" wrapText="1"/>
    </xf>
    <xf numFmtId="0" fontId="0" fillId="13" borderId="0" xfId="0" applyFill="1" applyAlignment="1">
      <alignment horizontal="center" vertical="center" wrapText="1"/>
    </xf>
    <xf numFmtId="0" fontId="25" fillId="0" borderId="35" xfId="11" applyBorder="1" applyAlignment="1">
      <alignment horizontal="left" vertical="center" wrapText="1"/>
    </xf>
    <xf numFmtId="0" fontId="25" fillId="0" borderId="36" xfId="11" applyBorder="1" applyAlignment="1">
      <alignment horizontal="left" vertical="center" wrapText="1"/>
    </xf>
    <xf numFmtId="0" fontId="0" fillId="5" borderId="35" xfId="0" applyFill="1" applyBorder="1" applyAlignment="1">
      <alignment horizontal="left" vertical="center" wrapText="1"/>
    </xf>
    <xf numFmtId="0" fontId="0" fillId="5" borderId="36" xfId="0" applyFill="1" applyBorder="1" applyAlignment="1">
      <alignment horizontal="left" vertical="center" wrapText="1"/>
    </xf>
    <xf numFmtId="0" fontId="26" fillId="0" borderId="35" xfId="0" applyFont="1" applyBorder="1"/>
    <xf numFmtId="0" fontId="26" fillId="0" borderId="36" xfId="0" applyFont="1" applyBorder="1"/>
    <xf numFmtId="0" fontId="25" fillId="0" borderId="35" xfId="11" applyBorder="1" applyAlignment="1">
      <alignment wrapText="1"/>
    </xf>
    <xf numFmtId="0" fontId="0" fillId="0" borderId="36" xfId="0" applyBorder="1" applyAlignment="1">
      <alignment wrapText="1"/>
    </xf>
    <xf numFmtId="0" fontId="0" fillId="5" borderId="35" xfId="0" applyFill="1" applyBorder="1" applyAlignment="1">
      <alignment horizontal="center" wrapText="1"/>
    </xf>
    <xf numFmtId="0" fontId="0" fillId="5" borderId="37" xfId="0" applyFill="1" applyBorder="1" applyAlignment="1">
      <alignment horizontal="center" wrapText="1"/>
    </xf>
    <xf numFmtId="0" fontId="0" fillId="5" borderId="36" xfId="0" applyFill="1" applyBorder="1" applyAlignment="1">
      <alignment horizontal="center" wrapText="1"/>
    </xf>
    <xf numFmtId="0" fontId="0" fillId="15" borderId="31" xfId="0" applyFill="1" applyBorder="1" applyAlignment="1">
      <alignment horizontal="center" vertical="center" wrapText="1"/>
    </xf>
    <xf numFmtId="0" fontId="0" fillId="15" borderId="35" xfId="0" applyFill="1" applyBorder="1" applyAlignment="1">
      <alignment horizontal="left" vertical="center" wrapText="1"/>
    </xf>
    <xf numFmtId="0" fontId="0" fillId="15" borderId="36" xfId="0" applyFill="1" applyBorder="1" applyAlignment="1">
      <alignment horizontal="left" vertical="center" wrapText="1"/>
    </xf>
    <xf numFmtId="0" fontId="25" fillId="0" borderId="37" xfId="11" applyBorder="1" applyAlignment="1">
      <alignment horizontal="left" vertical="center" wrapText="1"/>
    </xf>
    <xf numFmtId="0" fontId="0" fillId="0" borderId="35" xfId="0" applyBorder="1" applyAlignment="1">
      <alignment horizontal="left" vertical="center" wrapText="1"/>
    </xf>
    <xf numFmtId="0" fontId="0" fillId="0" borderId="36" xfId="0" applyBorder="1" applyAlignment="1">
      <alignment horizontal="left" vertical="center" wrapText="1"/>
    </xf>
    <xf numFmtId="0" fontId="37" fillId="0" borderId="54" xfId="0" applyFont="1" applyBorder="1" applyAlignment="1">
      <alignment horizontal="center" vertical="center" wrapText="1"/>
    </xf>
    <xf numFmtId="0" fontId="37" fillId="0" borderId="53" xfId="0" applyFont="1" applyBorder="1" applyAlignment="1">
      <alignment horizontal="center" vertical="center" wrapText="1"/>
    </xf>
    <xf numFmtId="0" fontId="37" fillId="0" borderId="52" xfId="0" applyFont="1"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0" fillId="14" borderId="0" xfId="0" applyFill="1" applyAlignment="1">
      <alignment horizontal="center" vertical="center" wrapText="1"/>
    </xf>
    <xf numFmtId="164" fontId="11" fillId="0" borderId="27" xfId="9">
      <alignment horizontal="left" vertical="center" wrapText="1" indent="1"/>
    </xf>
    <xf numFmtId="0" fontId="16" fillId="2" borderId="25" xfId="8" applyNumberFormat="1" applyFont="1" applyFill="1" applyBorder="1" applyAlignment="1">
      <alignment horizontal="center" vertical="center" wrapText="1"/>
    </xf>
    <xf numFmtId="0" fontId="11" fillId="0" borderId="27" xfId="9" applyNumberFormat="1">
      <alignment horizontal="left" vertical="center" wrapText="1" indent="1"/>
    </xf>
    <xf numFmtId="0" fontId="1" fillId="0" borderId="0" xfId="10" applyNumberFormat="1">
      <alignment horizontal="left" vertical="top" wrapText="1" indent="1"/>
    </xf>
    <xf numFmtId="164" fontId="0" fillId="0" borderId="27" xfId="9" applyFont="1" applyBorder="1">
      <alignment horizontal="left" vertical="center" wrapText="1" indent="1"/>
    </xf>
    <xf numFmtId="164" fontId="11" fillId="0" borderId="27" xfId="9" applyBorder="1">
      <alignment horizontal="left" vertical="center" wrapText="1" indent="1"/>
    </xf>
    <xf numFmtId="0" fontId="4" fillId="5" borderId="11" xfId="1" applyFont="1" applyFill="1" applyBorder="1" applyAlignment="1">
      <alignment horizontal="center" wrapText="1"/>
    </xf>
    <xf numFmtId="0" fontId="4" fillId="5" borderId="10" xfId="1" applyFont="1" applyFill="1" applyBorder="1" applyAlignment="1">
      <alignment horizontal="center" wrapText="1"/>
    </xf>
    <xf numFmtId="0" fontId="4" fillId="5" borderId="9" xfId="1" applyFont="1" applyFill="1" applyBorder="1" applyAlignment="1">
      <alignment horizontal="center" wrapText="1"/>
    </xf>
    <xf numFmtId="0" fontId="3" fillId="4" borderId="11" xfId="1" applyFont="1" applyFill="1" applyBorder="1" applyAlignment="1">
      <alignment horizontal="center" wrapText="1"/>
    </xf>
    <xf numFmtId="0" fontId="3" fillId="4" borderId="10" xfId="1" applyFont="1" applyFill="1" applyBorder="1" applyAlignment="1">
      <alignment horizontal="center" wrapText="1"/>
    </xf>
    <xf numFmtId="0" fontId="3" fillId="4" borderId="9" xfId="1" applyFont="1" applyFill="1" applyBorder="1" applyAlignment="1">
      <alignment horizontal="center" wrapText="1"/>
    </xf>
    <xf numFmtId="0" fontId="4" fillId="3" borderId="8" xfId="1" applyFont="1" applyFill="1" applyBorder="1" applyAlignment="1">
      <alignment horizontal="center" wrapText="1"/>
    </xf>
    <xf numFmtId="0" fontId="4" fillId="3" borderId="7" xfId="1" applyFont="1" applyFill="1" applyBorder="1" applyAlignment="1">
      <alignment horizontal="center" wrapText="1"/>
    </xf>
    <xf numFmtId="0" fontId="4" fillId="3" borderId="6" xfId="1" applyFont="1" applyFill="1" applyBorder="1" applyAlignment="1">
      <alignment horizontal="center" wrapText="1"/>
    </xf>
    <xf numFmtId="0" fontId="1" fillId="2" borderId="8" xfId="1" applyFill="1" applyBorder="1" applyAlignment="1">
      <alignment horizontal="center" wrapText="1"/>
    </xf>
    <xf numFmtId="0" fontId="1" fillId="2" borderId="7" xfId="1" applyFill="1" applyBorder="1" applyAlignment="1">
      <alignment horizontal="center" wrapText="1"/>
    </xf>
    <xf numFmtId="0" fontId="1" fillId="2" borderId="6" xfId="1" applyFill="1" applyBorder="1" applyAlignment="1">
      <alignment horizontal="center" wrapText="1"/>
    </xf>
    <xf numFmtId="0" fontId="3" fillId="4" borderId="14" xfId="1" applyFont="1" applyFill="1" applyBorder="1" applyAlignment="1">
      <alignment horizontal="center" vertical="center" textRotation="90"/>
    </xf>
    <xf numFmtId="0" fontId="3" fillId="4" borderId="13" xfId="1" applyFont="1" applyFill="1" applyBorder="1" applyAlignment="1">
      <alignment horizontal="center" vertical="center" textRotation="90"/>
    </xf>
    <xf numFmtId="0" fontId="3" fillId="4" borderId="12" xfId="1" applyFont="1" applyFill="1" applyBorder="1" applyAlignment="1">
      <alignment horizontal="center" vertical="center" textRotation="90"/>
    </xf>
    <xf numFmtId="0" fontId="3" fillId="3" borderId="8" xfId="1" applyFont="1" applyFill="1" applyBorder="1" applyAlignment="1">
      <alignment horizontal="center" vertical="center" textRotation="90"/>
    </xf>
    <xf numFmtId="0" fontId="3" fillId="3" borderId="5" xfId="1" applyFont="1" applyFill="1" applyBorder="1" applyAlignment="1">
      <alignment horizontal="center" vertical="center" textRotation="90"/>
    </xf>
    <xf numFmtId="0" fontId="3" fillId="3" borderId="3" xfId="1" applyFont="1" applyFill="1" applyBorder="1" applyAlignment="1">
      <alignment horizontal="center" vertical="center" textRotation="90"/>
    </xf>
    <xf numFmtId="0" fontId="3" fillId="2" borderId="14" xfId="1" applyFont="1" applyFill="1" applyBorder="1" applyAlignment="1">
      <alignment horizontal="center" vertical="center" textRotation="90"/>
    </xf>
    <xf numFmtId="0" fontId="3" fillId="2" borderId="13" xfId="1" applyFont="1" applyFill="1" applyBorder="1" applyAlignment="1">
      <alignment horizontal="center" vertical="center" textRotation="90"/>
    </xf>
    <xf numFmtId="0" fontId="3" fillId="2" borderId="12" xfId="1" applyFont="1" applyFill="1" applyBorder="1" applyAlignment="1">
      <alignment horizontal="center" vertical="center" textRotation="90"/>
    </xf>
    <xf numFmtId="0" fontId="3" fillId="6" borderId="14" xfId="1" applyFont="1" applyFill="1" applyBorder="1" applyAlignment="1">
      <alignment horizontal="center" vertical="center" textRotation="90"/>
    </xf>
    <xf numFmtId="0" fontId="3" fillId="6" borderId="13" xfId="1" applyFont="1" applyFill="1" applyBorder="1" applyAlignment="1">
      <alignment horizontal="center" vertical="center" textRotation="90"/>
    </xf>
    <xf numFmtId="0" fontId="3" fillId="6" borderId="12" xfId="1" applyFont="1" applyFill="1" applyBorder="1" applyAlignment="1">
      <alignment horizontal="center" vertical="center" textRotation="90"/>
    </xf>
    <xf numFmtId="0" fontId="3" fillId="0" borderId="0" xfId="1" applyFont="1" applyBorder="1" applyAlignment="1">
      <alignment horizontal="center"/>
    </xf>
    <xf numFmtId="0" fontId="3" fillId="0" borderId="2" xfId="1" applyFont="1" applyBorder="1" applyAlignment="1">
      <alignment horizontal="center"/>
    </xf>
    <xf numFmtId="0" fontId="1" fillId="0" borderId="20" xfId="1" applyBorder="1"/>
    <xf numFmtId="0" fontId="1" fillId="0" borderId="19" xfId="1" applyBorder="1"/>
    <xf numFmtId="0" fontId="1" fillId="0" borderId="18" xfId="1" applyBorder="1"/>
    <xf numFmtId="0" fontId="1" fillId="0" borderId="17" xfId="1" applyBorder="1"/>
    <xf numFmtId="0" fontId="1" fillId="0" borderId="16" xfId="1" applyBorder="1"/>
    <xf numFmtId="0" fontId="1" fillId="0" borderId="15" xfId="1" applyBorder="1"/>
    <xf numFmtId="0" fontId="3" fillId="7" borderId="8" xfId="1" applyFont="1" applyFill="1" applyBorder="1" applyAlignment="1">
      <alignment horizontal="center" vertical="center"/>
    </xf>
    <xf numFmtId="0" fontId="3" fillId="7" borderId="6" xfId="1" applyFont="1" applyFill="1" applyBorder="1" applyAlignment="1">
      <alignment horizontal="center" vertical="center"/>
    </xf>
    <xf numFmtId="0" fontId="3" fillId="7" borderId="3" xfId="1" applyFont="1" applyFill="1" applyBorder="1" applyAlignment="1">
      <alignment horizontal="center" vertical="center"/>
    </xf>
    <xf numFmtId="0" fontId="3" fillId="7" borderId="1" xfId="1" applyFont="1" applyFill="1" applyBorder="1" applyAlignment="1">
      <alignment horizontal="center" vertical="center"/>
    </xf>
    <xf numFmtId="0" fontId="0" fillId="0" borderId="8" xfId="1" applyFont="1" applyBorder="1" applyAlignment="1">
      <alignment horizontal="left" vertical="top" wrapText="1"/>
    </xf>
    <xf numFmtId="0" fontId="0" fillId="0" borderId="7" xfId="1" applyFont="1" applyBorder="1" applyAlignment="1">
      <alignment horizontal="left" vertical="top" wrapText="1"/>
    </xf>
    <xf numFmtId="0" fontId="0" fillId="0" borderId="6" xfId="1" applyFont="1" applyBorder="1" applyAlignment="1">
      <alignment horizontal="left" vertical="top" wrapText="1"/>
    </xf>
    <xf numFmtId="0" fontId="0" fillId="0" borderId="5" xfId="1" applyFont="1" applyBorder="1" applyAlignment="1">
      <alignment horizontal="left" vertical="top" wrapText="1"/>
    </xf>
    <xf numFmtId="0" fontId="0" fillId="0" borderId="0" xfId="1" applyFont="1" applyBorder="1" applyAlignment="1">
      <alignment horizontal="left" vertical="top" wrapText="1"/>
    </xf>
    <xf numFmtId="0" fontId="0" fillId="0" borderId="4" xfId="1" applyFont="1" applyBorder="1" applyAlignment="1">
      <alignment horizontal="left" vertical="top" wrapText="1"/>
    </xf>
    <xf numFmtId="0" fontId="0" fillId="0" borderId="3" xfId="1" applyFont="1" applyBorder="1" applyAlignment="1">
      <alignment horizontal="left" vertical="top" wrapText="1"/>
    </xf>
    <xf numFmtId="0" fontId="0" fillId="0" borderId="2" xfId="1" applyFont="1" applyBorder="1" applyAlignment="1">
      <alignment horizontal="left" vertical="top" wrapText="1"/>
    </xf>
    <xf numFmtId="0" fontId="0" fillId="0" borderId="1" xfId="1" applyFont="1" applyBorder="1" applyAlignment="1">
      <alignment horizontal="left" vertical="top" wrapText="1"/>
    </xf>
    <xf numFmtId="0" fontId="1" fillId="0" borderId="8" xfId="1" applyBorder="1" applyAlignment="1">
      <alignment horizontal="center" wrapText="1"/>
    </xf>
    <xf numFmtId="0" fontId="1" fillId="0" borderId="7" xfId="1" applyBorder="1" applyAlignment="1">
      <alignment horizontal="center" wrapText="1"/>
    </xf>
    <xf numFmtId="0" fontId="1" fillId="0" borderId="6" xfId="1" applyBorder="1" applyAlignment="1">
      <alignment horizontal="center" wrapText="1"/>
    </xf>
    <xf numFmtId="0" fontId="1" fillId="0" borderId="5" xfId="1" applyBorder="1" applyAlignment="1">
      <alignment horizontal="center" wrapText="1"/>
    </xf>
    <xf numFmtId="0" fontId="1" fillId="0" borderId="0" xfId="1" applyBorder="1" applyAlignment="1">
      <alignment horizontal="center" wrapText="1"/>
    </xf>
    <xf numFmtId="0" fontId="1" fillId="0" borderId="4" xfId="1" applyBorder="1" applyAlignment="1">
      <alignment horizontal="center" wrapText="1"/>
    </xf>
    <xf numFmtId="0" fontId="1" fillId="0" borderId="3" xfId="1" applyBorder="1" applyAlignment="1">
      <alignment horizontal="center" wrapText="1"/>
    </xf>
    <xf numFmtId="0" fontId="1" fillId="0" borderId="2" xfId="1" applyBorder="1" applyAlignment="1">
      <alignment horizontal="center" wrapText="1"/>
    </xf>
    <xf numFmtId="0" fontId="1" fillId="0" borderId="1" xfId="1" applyBorder="1" applyAlignment="1">
      <alignment horizontal="center" wrapText="1"/>
    </xf>
    <xf numFmtId="0" fontId="1" fillId="0" borderId="7" xfId="1" applyBorder="1" applyAlignment="1">
      <alignment horizontal="left" vertical="top" wrapText="1"/>
    </xf>
    <xf numFmtId="0" fontId="1" fillId="0" borderId="6" xfId="1" applyBorder="1" applyAlignment="1">
      <alignment horizontal="left" vertical="top" wrapText="1"/>
    </xf>
    <xf numFmtId="0" fontId="1" fillId="0" borderId="5" xfId="1" applyBorder="1" applyAlignment="1">
      <alignment horizontal="left" vertical="top" wrapText="1"/>
    </xf>
    <xf numFmtId="0" fontId="1" fillId="0" borderId="0" xfId="1" applyBorder="1" applyAlignment="1">
      <alignment horizontal="left" vertical="top" wrapText="1"/>
    </xf>
    <xf numFmtId="0" fontId="1" fillId="0" borderId="4" xfId="1" applyBorder="1" applyAlignment="1">
      <alignment horizontal="left" vertical="top" wrapText="1"/>
    </xf>
    <xf numFmtId="0" fontId="1" fillId="0" borderId="3" xfId="1" applyBorder="1" applyAlignment="1">
      <alignment horizontal="left" vertical="top" wrapText="1"/>
    </xf>
    <xf numFmtId="0" fontId="1" fillId="0" borderId="2" xfId="1" applyBorder="1" applyAlignment="1">
      <alignment horizontal="left" vertical="top" wrapText="1"/>
    </xf>
    <xf numFmtId="0" fontId="1" fillId="0" borderId="1" xfId="1" applyBorder="1" applyAlignment="1">
      <alignment horizontal="left" vertical="top" wrapText="1"/>
    </xf>
  </cellXfs>
  <cellStyles count="12">
    <cellStyle name="Détail jour" xfId="8" xr:uid="{00000000-0005-0000-0000-000000000000}"/>
    <cellStyle name="En-tête de notes" xfId="9" xr:uid="{00000000-0005-0000-0000-000001000000}"/>
    <cellStyle name="Jour" xfId="7" xr:uid="{00000000-0005-0000-0000-000002000000}"/>
    <cellStyle name="Lien hypertexte" xfId="11" builtinId="8"/>
    <cellStyle name="Normal" xfId="0" builtinId="0"/>
    <cellStyle name="Normal 2" xfId="1" xr:uid="{00000000-0005-0000-0000-000004000000}"/>
    <cellStyle name="Normal 3" xfId="4" xr:uid="{00000000-0005-0000-0000-000005000000}"/>
    <cellStyle name="Notes" xfId="10" xr:uid="{00000000-0005-0000-0000-000006000000}"/>
    <cellStyle name="Titre 2" xfId="2" xr:uid="{00000000-0005-0000-0000-000007000000}"/>
    <cellStyle name="Titre 1 2" xfId="3" xr:uid="{00000000-0005-0000-0000-000008000000}"/>
    <cellStyle name="Titre 2 2" xfId="5" xr:uid="{00000000-0005-0000-0000-000009000000}"/>
    <cellStyle name="Titre 3 2" xfId="6" xr:uid="{00000000-0005-0000-0000-00000A000000}"/>
  </cellStyles>
  <dxfs count="21">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006100"/>
      </font>
      <fill>
        <patternFill>
          <bgColor rgb="FFC6EFCE"/>
        </patternFill>
      </fill>
    </dxf>
    <dxf>
      <font>
        <color rgb="FF006100"/>
      </font>
      <fill>
        <patternFill>
          <bgColor rgb="FFC6EFCE"/>
        </patternFill>
      </fill>
    </dxf>
    <dxf>
      <font>
        <color theme="5" tint="0.39994506668294322"/>
      </font>
      <fill>
        <patternFill>
          <bgColor rgb="FFFFC7CE"/>
        </patternFill>
      </fill>
    </dxf>
    <dxf>
      <font>
        <u val="none"/>
        <color auto="1"/>
      </font>
      <fill>
        <patternFill>
          <bgColor rgb="FFFFC000"/>
        </patternFill>
      </fill>
    </dxf>
    <dxf>
      <font>
        <color rgb="FF006100"/>
      </font>
      <fill>
        <patternFill>
          <bgColor rgb="FFC6EFCE"/>
        </patternFill>
      </fill>
    </dxf>
    <dxf>
      <font>
        <color rgb="FF006100"/>
      </font>
      <fill>
        <patternFill>
          <bgColor rgb="FFC6EFCE"/>
        </patternFill>
      </fill>
    </dxf>
    <dxf>
      <font>
        <color theme="5" tint="0.39994506668294322"/>
      </font>
      <fill>
        <patternFill>
          <bgColor rgb="FFFFC7CE"/>
        </patternFill>
      </fill>
    </dxf>
    <dxf>
      <font>
        <u val="none"/>
        <color auto="1"/>
      </font>
      <fill>
        <patternFill>
          <bgColor rgb="FFFFC000"/>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lbauvir@gmail.com" TargetMode="External"/><Relationship Id="rId2" Type="http://schemas.openxmlformats.org/officeDocument/2006/relationships/hyperlink" Target="mailto:romain.guerout@renault.com" TargetMode="External"/><Relationship Id="rId1" Type="http://schemas.openxmlformats.org/officeDocument/2006/relationships/hyperlink" Target="mailto:sebastien.tajan@safrangroup.com" TargetMode="External"/><Relationship Id="rId6" Type="http://schemas.openxmlformats.org/officeDocument/2006/relationships/vmlDrawing" Target="../drawings/vmlDrawing2.vml"/><Relationship Id="rId5" Type="http://schemas.openxmlformats.org/officeDocument/2006/relationships/printerSettings" Target="../printerSettings/printerSettings2.bin"/><Relationship Id="rId4" Type="http://schemas.openxmlformats.org/officeDocument/2006/relationships/hyperlink" Target="mailto:paul.clozel@ec-lyon.f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75D0-D0DB-4170-BB0D-9E7508BB7145}">
  <dimension ref="A2:C103"/>
  <sheetViews>
    <sheetView view="pageLayout" zoomScaleNormal="100" workbookViewId="0">
      <selection activeCell="B100" sqref="B100"/>
    </sheetView>
  </sheetViews>
  <sheetFormatPr baseColWidth="10" defaultColWidth="11.453125" defaultRowHeight="14.5" outlineLevelRow="1" x14ac:dyDescent="0.35"/>
  <cols>
    <col min="1" max="1" width="15.1796875" style="83" customWidth="1"/>
    <col min="2" max="2" width="45.453125" style="83" customWidth="1"/>
    <col min="3" max="3" width="38" style="83" customWidth="1"/>
    <col min="4" max="256" width="11.453125" style="83"/>
    <col min="257" max="257" width="15.1796875" style="83" customWidth="1"/>
    <col min="258" max="258" width="45.453125" style="83" customWidth="1"/>
    <col min="259" max="259" width="38" style="83" customWidth="1"/>
    <col min="260" max="512" width="11.453125" style="83"/>
    <col min="513" max="513" width="15.1796875" style="83" customWidth="1"/>
    <col min="514" max="514" width="45.453125" style="83" customWidth="1"/>
    <col min="515" max="515" width="38" style="83" customWidth="1"/>
    <col min="516" max="768" width="11.453125" style="83"/>
    <col min="769" max="769" width="15.1796875" style="83" customWidth="1"/>
    <col min="770" max="770" width="45.453125" style="83" customWidth="1"/>
    <col min="771" max="771" width="38" style="83" customWidth="1"/>
    <col min="772" max="1024" width="11.453125" style="83"/>
    <col min="1025" max="1025" width="15.1796875" style="83" customWidth="1"/>
    <col min="1026" max="1026" width="45.453125" style="83" customWidth="1"/>
    <col min="1027" max="1027" width="38" style="83" customWidth="1"/>
    <col min="1028" max="1280" width="11.453125" style="83"/>
    <col min="1281" max="1281" width="15.1796875" style="83" customWidth="1"/>
    <col min="1282" max="1282" width="45.453125" style="83" customWidth="1"/>
    <col min="1283" max="1283" width="38" style="83" customWidth="1"/>
    <col min="1284" max="1536" width="11.453125" style="83"/>
    <col min="1537" max="1537" width="15.1796875" style="83" customWidth="1"/>
    <col min="1538" max="1538" width="45.453125" style="83" customWidth="1"/>
    <col min="1539" max="1539" width="38" style="83" customWidth="1"/>
    <col min="1540" max="1792" width="11.453125" style="83"/>
    <col min="1793" max="1793" width="15.1796875" style="83" customWidth="1"/>
    <col min="1794" max="1794" width="45.453125" style="83" customWidth="1"/>
    <col min="1795" max="1795" width="38" style="83" customWidth="1"/>
    <col min="1796" max="2048" width="11.453125" style="83"/>
    <col min="2049" max="2049" width="15.1796875" style="83" customWidth="1"/>
    <col min="2050" max="2050" width="45.453125" style="83" customWidth="1"/>
    <col min="2051" max="2051" width="38" style="83" customWidth="1"/>
    <col min="2052" max="2304" width="11.453125" style="83"/>
    <col min="2305" max="2305" width="15.1796875" style="83" customWidth="1"/>
    <col min="2306" max="2306" width="45.453125" style="83" customWidth="1"/>
    <col min="2307" max="2307" width="38" style="83" customWidth="1"/>
    <col min="2308" max="2560" width="11.453125" style="83"/>
    <col min="2561" max="2561" width="15.1796875" style="83" customWidth="1"/>
    <col min="2562" max="2562" width="45.453125" style="83" customWidth="1"/>
    <col min="2563" max="2563" width="38" style="83" customWidth="1"/>
    <col min="2564" max="2816" width="11.453125" style="83"/>
    <col min="2817" max="2817" width="15.1796875" style="83" customWidth="1"/>
    <col min="2818" max="2818" width="45.453125" style="83" customWidth="1"/>
    <col min="2819" max="2819" width="38" style="83" customWidth="1"/>
    <col min="2820" max="3072" width="11.453125" style="83"/>
    <col min="3073" max="3073" width="15.1796875" style="83" customWidth="1"/>
    <col min="3074" max="3074" width="45.453125" style="83" customWidth="1"/>
    <col min="3075" max="3075" width="38" style="83" customWidth="1"/>
    <col min="3076" max="3328" width="11.453125" style="83"/>
    <col min="3329" max="3329" width="15.1796875" style="83" customWidth="1"/>
    <col min="3330" max="3330" width="45.453125" style="83" customWidth="1"/>
    <col min="3331" max="3331" width="38" style="83" customWidth="1"/>
    <col min="3332" max="3584" width="11.453125" style="83"/>
    <col min="3585" max="3585" width="15.1796875" style="83" customWidth="1"/>
    <col min="3586" max="3586" width="45.453125" style="83" customWidth="1"/>
    <col min="3587" max="3587" width="38" style="83" customWidth="1"/>
    <col min="3588" max="3840" width="11.453125" style="83"/>
    <col min="3841" max="3841" width="15.1796875" style="83" customWidth="1"/>
    <col min="3842" max="3842" width="45.453125" style="83" customWidth="1"/>
    <col min="3843" max="3843" width="38" style="83" customWidth="1"/>
    <col min="3844" max="4096" width="11.453125" style="83"/>
    <col min="4097" max="4097" width="15.1796875" style="83" customWidth="1"/>
    <col min="4098" max="4098" width="45.453125" style="83" customWidth="1"/>
    <col min="4099" max="4099" width="38" style="83" customWidth="1"/>
    <col min="4100" max="4352" width="11.453125" style="83"/>
    <col min="4353" max="4353" width="15.1796875" style="83" customWidth="1"/>
    <col min="4354" max="4354" width="45.453125" style="83" customWidth="1"/>
    <col min="4355" max="4355" width="38" style="83" customWidth="1"/>
    <col min="4356" max="4608" width="11.453125" style="83"/>
    <col min="4609" max="4609" width="15.1796875" style="83" customWidth="1"/>
    <col min="4610" max="4610" width="45.453125" style="83" customWidth="1"/>
    <col min="4611" max="4611" width="38" style="83" customWidth="1"/>
    <col min="4612" max="4864" width="11.453125" style="83"/>
    <col min="4865" max="4865" width="15.1796875" style="83" customWidth="1"/>
    <col min="4866" max="4866" width="45.453125" style="83" customWidth="1"/>
    <col min="4867" max="4867" width="38" style="83" customWidth="1"/>
    <col min="4868" max="5120" width="11.453125" style="83"/>
    <col min="5121" max="5121" width="15.1796875" style="83" customWidth="1"/>
    <col min="5122" max="5122" width="45.453125" style="83" customWidth="1"/>
    <col min="5123" max="5123" width="38" style="83" customWidth="1"/>
    <col min="5124" max="5376" width="11.453125" style="83"/>
    <col min="5377" max="5377" width="15.1796875" style="83" customWidth="1"/>
    <col min="5378" max="5378" width="45.453125" style="83" customWidth="1"/>
    <col min="5379" max="5379" width="38" style="83" customWidth="1"/>
    <col min="5380" max="5632" width="11.453125" style="83"/>
    <col min="5633" max="5633" width="15.1796875" style="83" customWidth="1"/>
    <col min="5634" max="5634" width="45.453125" style="83" customWidth="1"/>
    <col min="5635" max="5635" width="38" style="83" customWidth="1"/>
    <col min="5636" max="5888" width="11.453125" style="83"/>
    <col min="5889" max="5889" width="15.1796875" style="83" customWidth="1"/>
    <col min="5890" max="5890" width="45.453125" style="83" customWidth="1"/>
    <col min="5891" max="5891" width="38" style="83" customWidth="1"/>
    <col min="5892" max="6144" width="11.453125" style="83"/>
    <col min="6145" max="6145" width="15.1796875" style="83" customWidth="1"/>
    <col min="6146" max="6146" width="45.453125" style="83" customWidth="1"/>
    <col min="6147" max="6147" width="38" style="83" customWidth="1"/>
    <col min="6148" max="6400" width="11.453125" style="83"/>
    <col min="6401" max="6401" width="15.1796875" style="83" customWidth="1"/>
    <col min="6402" max="6402" width="45.453125" style="83" customWidth="1"/>
    <col min="6403" max="6403" width="38" style="83" customWidth="1"/>
    <col min="6404" max="6656" width="11.453125" style="83"/>
    <col min="6657" max="6657" width="15.1796875" style="83" customWidth="1"/>
    <col min="6658" max="6658" width="45.453125" style="83" customWidth="1"/>
    <col min="6659" max="6659" width="38" style="83" customWidth="1"/>
    <col min="6660" max="6912" width="11.453125" style="83"/>
    <col min="6913" max="6913" width="15.1796875" style="83" customWidth="1"/>
    <col min="6914" max="6914" width="45.453125" style="83" customWidth="1"/>
    <col min="6915" max="6915" width="38" style="83" customWidth="1"/>
    <col min="6916" max="7168" width="11.453125" style="83"/>
    <col min="7169" max="7169" width="15.1796875" style="83" customWidth="1"/>
    <col min="7170" max="7170" width="45.453125" style="83" customWidth="1"/>
    <col min="7171" max="7171" width="38" style="83" customWidth="1"/>
    <col min="7172" max="7424" width="11.453125" style="83"/>
    <col min="7425" max="7425" width="15.1796875" style="83" customWidth="1"/>
    <col min="7426" max="7426" width="45.453125" style="83" customWidth="1"/>
    <col min="7427" max="7427" width="38" style="83" customWidth="1"/>
    <col min="7428" max="7680" width="11.453125" style="83"/>
    <col min="7681" max="7681" width="15.1796875" style="83" customWidth="1"/>
    <col min="7682" max="7682" width="45.453125" style="83" customWidth="1"/>
    <col min="7683" max="7683" width="38" style="83" customWidth="1"/>
    <col min="7684" max="7936" width="11.453125" style="83"/>
    <col min="7937" max="7937" width="15.1796875" style="83" customWidth="1"/>
    <col min="7938" max="7938" width="45.453125" style="83" customWidth="1"/>
    <col min="7939" max="7939" width="38" style="83" customWidth="1"/>
    <col min="7940" max="8192" width="11.453125" style="83"/>
    <col min="8193" max="8193" width="15.1796875" style="83" customWidth="1"/>
    <col min="8194" max="8194" width="45.453125" style="83" customWidth="1"/>
    <col min="8195" max="8195" width="38" style="83" customWidth="1"/>
    <col min="8196" max="8448" width="11.453125" style="83"/>
    <col min="8449" max="8449" width="15.1796875" style="83" customWidth="1"/>
    <col min="8450" max="8450" width="45.453125" style="83" customWidth="1"/>
    <col min="8451" max="8451" width="38" style="83" customWidth="1"/>
    <col min="8452" max="8704" width="11.453125" style="83"/>
    <col min="8705" max="8705" width="15.1796875" style="83" customWidth="1"/>
    <col min="8706" max="8706" width="45.453125" style="83" customWidth="1"/>
    <col min="8707" max="8707" width="38" style="83" customWidth="1"/>
    <col min="8708" max="8960" width="11.453125" style="83"/>
    <col min="8961" max="8961" width="15.1796875" style="83" customWidth="1"/>
    <col min="8962" max="8962" width="45.453125" style="83" customWidth="1"/>
    <col min="8963" max="8963" width="38" style="83" customWidth="1"/>
    <col min="8964" max="9216" width="11.453125" style="83"/>
    <col min="9217" max="9217" width="15.1796875" style="83" customWidth="1"/>
    <col min="9218" max="9218" width="45.453125" style="83" customWidth="1"/>
    <col min="9219" max="9219" width="38" style="83" customWidth="1"/>
    <col min="9220" max="9472" width="11.453125" style="83"/>
    <col min="9473" max="9473" width="15.1796875" style="83" customWidth="1"/>
    <col min="9474" max="9474" width="45.453125" style="83" customWidth="1"/>
    <col min="9475" max="9475" width="38" style="83" customWidth="1"/>
    <col min="9476" max="9728" width="11.453125" style="83"/>
    <col min="9729" max="9729" width="15.1796875" style="83" customWidth="1"/>
    <col min="9730" max="9730" width="45.453125" style="83" customWidth="1"/>
    <col min="9731" max="9731" width="38" style="83" customWidth="1"/>
    <col min="9732" max="9984" width="11.453125" style="83"/>
    <col min="9985" max="9985" width="15.1796875" style="83" customWidth="1"/>
    <col min="9986" max="9986" width="45.453125" style="83" customWidth="1"/>
    <col min="9987" max="9987" width="38" style="83" customWidth="1"/>
    <col min="9988" max="10240" width="11.453125" style="83"/>
    <col min="10241" max="10241" width="15.1796875" style="83" customWidth="1"/>
    <col min="10242" max="10242" width="45.453125" style="83" customWidth="1"/>
    <col min="10243" max="10243" width="38" style="83" customWidth="1"/>
    <col min="10244" max="10496" width="11.453125" style="83"/>
    <col min="10497" max="10497" width="15.1796875" style="83" customWidth="1"/>
    <col min="10498" max="10498" width="45.453125" style="83" customWidth="1"/>
    <col min="10499" max="10499" width="38" style="83" customWidth="1"/>
    <col min="10500" max="10752" width="11.453125" style="83"/>
    <col min="10753" max="10753" width="15.1796875" style="83" customWidth="1"/>
    <col min="10754" max="10754" width="45.453125" style="83" customWidth="1"/>
    <col min="10755" max="10755" width="38" style="83" customWidth="1"/>
    <col min="10756" max="11008" width="11.453125" style="83"/>
    <col min="11009" max="11009" width="15.1796875" style="83" customWidth="1"/>
    <col min="11010" max="11010" width="45.453125" style="83" customWidth="1"/>
    <col min="11011" max="11011" width="38" style="83" customWidth="1"/>
    <col min="11012" max="11264" width="11.453125" style="83"/>
    <col min="11265" max="11265" width="15.1796875" style="83" customWidth="1"/>
    <col min="11266" max="11266" width="45.453125" style="83" customWidth="1"/>
    <col min="11267" max="11267" width="38" style="83" customWidth="1"/>
    <col min="11268" max="11520" width="11.453125" style="83"/>
    <col min="11521" max="11521" width="15.1796875" style="83" customWidth="1"/>
    <col min="11522" max="11522" width="45.453125" style="83" customWidth="1"/>
    <col min="11523" max="11523" width="38" style="83" customWidth="1"/>
    <col min="11524" max="11776" width="11.453125" style="83"/>
    <col min="11777" max="11777" width="15.1796875" style="83" customWidth="1"/>
    <col min="11778" max="11778" width="45.453125" style="83" customWidth="1"/>
    <col min="11779" max="11779" width="38" style="83" customWidth="1"/>
    <col min="11780" max="12032" width="11.453125" style="83"/>
    <col min="12033" max="12033" width="15.1796875" style="83" customWidth="1"/>
    <col min="12034" max="12034" width="45.453125" style="83" customWidth="1"/>
    <col min="12035" max="12035" width="38" style="83" customWidth="1"/>
    <col min="12036" max="12288" width="11.453125" style="83"/>
    <col min="12289" max="12289" width="15.1796875" style="83" customWidth="1"/>
    <col min="12290" max="12290" width="45.453125" style="83" customWidth="1"/>
    <col min="12291" max="12291" width="38" style="83" customWidth="1"/>
    <col min="12292" max="12544" width="11.453125" style="83"/>
    <col min="12545" max="12545" width="15.1796875" style="83" customWidth="1"/>
    <col min="12546" max="12546" width="45.453125" style="83" customWidth="1"/>
    <col min="12547" max="12547" width="38" style="83" customWidth="1"/>
    <col min="12548" max="12800" width="11.453125" style="83"/>
    <col min="12801" max="12801" width="15.1796875" style="83" customWidth="1"/>
    <col min="12802" max="12802" width="45.453125" style="83" customWidth="1"/>
    <col min="12803" max="12803" width="38" style="83" customWidth="1"/>
    <col min="12804" max="13056" width="11.453125" style="83"/>
    <col min="13057" max="13057" width="15.1796875" style="83" customWidth="1"/>
    <col min="13058" max="13058" width="45.453125" style="83" customWidth="1"/>
    <col min="13059" max="13059" width="38" style="83" customWidth="1"/>
    <col min="13060" max="13312" width="11.453125" style="83"/>
    <col min="13313" max="13313" width="15.1796875" style="83" customWidth="1"/>
    <col min="13314" max="13314" width="45.453125" style="83" customWidth="1"/>
    <col min="13315" max="13315" width="38" style="83" customWidth="1"/>
    <col min="13316" max="13568" width="11.453125" style="83"/>
    <col min="13569" max="13569" width="15.1796875" style="83" customWidth="1"/>
    <col min="13570" max="13570" width="45.453125" style="83" customWidth="1"/>
    <col min="13571" max="13571" width="38" style="83" customWidth="1"/>
    <col min="13572" max="13824" width="11.453125" style="83"/>
    <col min="13825" max="13825" width="15.1796875" style="83" customWidth="1"/>
    <col min="13826" max="13826" width="45.453125" style="83" customWidth="1"/>
    <col min="13827" max="13827" width="38" style="83" customWidth="1"/>
    <col min="13828" max="14080" width="11.453125" style="83"/>
    <col min="14081" max="14081" width="15.1796875" style="83" customWidth="1"/>
    <col min="14082" max="14082" width="45.453125" style="83" customWidth="1"/>
    <col min="14083" max="14083" width="38" style="83" customWidth="1"/>
    <col min="14084" max="14336" width="11.453125" style="83"/>
    <col min="14337" max="14337" width="15.1796875" style="83" customWidth="1"/>
    <col min="14338" max="14338" width="45.453125" style="83" customWidth="1"/>
    <col min="14339" max="14339" width="38" style="83" customWidth="1"/>
    <col min="14340" max="14592" width="11.453125" style="83"/>
    <col min="14593" max="14593" width="15.1796875" style="83" customWidth="1"/>
    <col min="14594" max="14594" width="45.453125" style="83" customWidth="1"/>
    <col min="14595" max="14595" width="38" style="83" customWidth="1"/>
    <col min="14596" max="14848" width="11.453125" style="83"/>
    <col min="14849" max="14849" width="15.1796875" style="83" customWidth="1"/>
    <col min="14850" max="14850" width="45.453125" style="83" customWidth="1"/>
    <col min="14851" max="14851" width="38" style="83" customWidth="1"/>
    <col min="14852" max="15104" width="11.453125" style="83"/>
    <col min="15105" max="15105" width="15.1796875" style="83" customWidth="1"/>
    <col min="15106" max="15106" width="45.453125" style="83" customWidth="1"/>
    <col min="15107" max="15107" width="38" style="83" customWidth="1"/>
    <col min="15108" max="15360" width="11.453125" style="83"/>
    <col min="15361" max="15361" width="15.1796875" style="83" customWidth="1"/>
    <col min="15362" max="15362" width="45.453125" style="83" customWidth="1"/>
    <col min="15363" max="15363" width="38" style="83" customWidth="1"/>
    <col min="15364" max="15616" width="11.453125" style="83"/>
    <col min="15617" max="15617" width="15.1796875" style="83" customWidth="1"/>
    <col min="15618" max="15618" width="45.453125" style="83" customWidth="1"/>
    <col min="15619" max="15619" width="38" style="83" customWidth="1"/>
    <col min="15620" max="15872" width="11.453125" style="83"/>
    <col min="15873" max="15873" width="15.1796875" style="83" customWidth="1"/>
    <col min="15874" max="15874" width="45.453125" style="83" customWidth="1"/>
    <col min="15875" max="15875" width="38" style="83" customWidth="1"/>
    <col min="15876" max="16128" width="11.453125" style="83"/>
    <col min="16129" max="16129" width="15.1796875" style="83" customWidth="1"/>
    <col min="16130" max="16130" width="45.453125" style="83" customWidth="1"/>
    <col min="16131" max="16131" width="38" style="83" customWidth="1"/>
    <col min="16132" max="16384" width="11.453125" style="83"/>
  </cols>
  <sheetData>
    <row r="2" spans="1:3" x14ac:dyDescent="0.35">
      <c r="A2" s="146" t="s">
        <v>194</v>
      </c>
      <c r="B2" s="147"/>
      <c r="C2" s="147"/>
    </row>
    <row r="3" spans="1:3" hidden="1" outlineLevel="1" x14ac:dyDescent="0.35">
      <c r="A3" s="84" t="s">
        <v>195</v>
      </c>
      <c r="B3" s="84" t="s">
        <v>196</v>
      </c>
      <c r="C3" s="84" t="s">
        <v>197</v>
      </c>
    </row>
    <row r="4" spans="1:3" hidden="1" outlineLevel="1" x14ac:dyDescent="0.35">
      <c r="A4" s="85" t="s">
        <v>198</v>
      </c>
      <c r="B4" s="85"/>
      <c r="C4" s="85"/>
    </row>
    <row r="5" spans="1:3" ht="58" hidden="1" outlineLevel="1" x14ac:dyDescent="0.35">
      <c r="A5" s="85" t="s">
        <v>199</v>
      </c>
      <c r="B5" s="85" t="s">
        <v>200</v>
      </c>
      <c r="C5" s="85" t="s">
        <v>201</v>
      </c>
    </row>
    <row r="6" spans="1:3" hidden="1" outlineLevel="1" x14ac:dyDescent="0.35">
      <c r="A6" s="85" t="s">
        <v>202</v>
      </c>
      <c r="B6" s="85" t="s">
        <v>203</v>
      </c>
      <c r="C6" s="85" t="s">
        <v>204</v>
      </c>
    </row>
    <row r="7" spans="1:3" hidden="1" outlineLevel="1" x14ac:dyDescent="0.35">
      <c r="A7" s="85" t="s">
        <v>205</v>
      </c>
      <c r="B7" s="85" t="s">
        <v>206</v>
      </c>
      <c r="C7" s="85"/>
    </row>
    <row r="8" spans="1:3" hidden="1" outlineLevel="1" x14ac:dyDescent="0.35">
      <c r="A8" s="85" t="s">
        <v>207</v>
      </c>
      <c r="B8" s="85"/>
      <c r="C8" s="85"/>
    </row>
    <row r="9" spans="1:3" hidden="1" outlineLevel="1" x14ac:dyDescent="0.35">
      <c r="A9" s="85" t="s">
        <v>208</v>
      </c>
      <c r="B9" s="85"/>
      <c r="C9" s="85"/>
    </row>
    <row r="10" spans="1:3" hidden="1" outlineLevel="1" x14ac:dyDescent="0.35">
      <c r="A10" s="85" t="s">
        <v>209</v>
      </c>
      <c r="B10" s="85"/>
      <c r="C10" s="85"/>
    </row>
    <row r="11" spans="1:3" ht="16" customHeight="1" collapsed="1" x14ac:dyDescent="0.35"/>
    <row r="12" spans="1:3" x14ac:dyDescent="0.35">
      <c r="A12" s="146" t="s">
        <v>210</v>
      </c>
      <c r="B12" s="147"/>
      <c r="C12" s="147"/>
    </row>
    <row r="13" spans="1:3" hidden="1" outlineLevel="1" x14ac:dyDescent="0.35">
      <c r="A13" s="84" t="s">
        <v>195</v>
      </c>
      <c r="B13" s="84" t="s">
        <v>196</v>
      </c>
      <c r="C13" s="84" t="s">
        <v>197</v>
      </c>
    </row>
    <row r="14" spans="1:3" hidden="1" outlineLevel="1" x14ac:dyDescent="0.35">
      <c r="A14" s="85" t="s">
        <v>198</v>
      </c>
      <c r="B14" s="85"/>
      <c r="C14" s="85"/>
    </row>
    <row r="15" spans="1:3" hidden="1" outlineLevel="1" x14ac:dyDescent="0.35">
      <c r="A15" s="85" t="s">
        <v>199</v>
      </c>
      <c r="B15" s="85" t="s">
        <v>211</v>
      </c>
      <c r="C15" s="85"/>
    </row>
    <row r="16" spans="1:3" hidden="1" outlineLevel="1" x14ac:dyDescent="0.35">
      <c r="A16" s="85" t="s">
        <v>202</v>
      </c>
      <c r="B16" s="85" t="s">
        <v>212</v>
      </c>
      <c r="C16" s="85"/>
    </row>
    <row r="17" spans="1:3" hidden="1" outlineLevel="1" x14ac:dyDescent="0.35">
      <c r="A17" s="85" t="s">
        <v>205</v>
      </c>
      <c r="B17" s="85"/>
      <c r="C17" s="85"/>
    </row>
    <row r="18" spans="1:3" hidden="1" outlineLevel="1" x14ac:dyDescent="0.35">
      <c r="A18" s="85" t="s">
        <v>207</v>
      </c>
      <c r="B18" s="85"/>
      <c r="C18" s="85"/>
    </row>
    <row r="19" spans="1:3" hidden="1" outlineLevel="1" x14ac:dyDescent="0.35">
      <c r="A19" s="85" t="s">
        <v>208</v>
      </c>
      <c r="B19" s="85"/>
      <c r="C19" s="85"/>
    </row>
    <row r="20" spans="1:3" hidden="1" outlineLevel="1" x14ac:dyDescent="0.35">
      <c r="A20" s="86" t="s">
        <v>209</v>
      </c>
      <c r="B20" s="86"/>
      <c r="C20" s="86"/>
    </row>
    <row r="21" spans="1:3" collapsed="1" x14ac:dyDescent="0.35">
      <c r="A21" s="87"/>
      <c r="B21" s="87"/>
      <c r="C21" s="87"/>
    </row>
    <row r="22" spans="1:3" x14ac:dyDescent="0.35">
      <c r="A22" s="146" t="s">
        <v>213</v>
      </c>
      <c r="B22" s="147"/>
      <c r="C22" s="147"/>
    </row>
    <row r="23" spans="1:3" hidden="1" outlineLevel="1" x14ac:dyDescent="0.35">
      <c r="A23" s="84" t="s">
        <v>195</v>
      </c>
      <c r="B23" s="84" t="s">
        <v>196</v>
      </c>
      <c r="C23" s="84" t="s">
        <v>197</v>
      </c>
    </row>
    <row r="24" spans="1:3" hidden="1" outlineLevel="1" x14ac:dyDescent="0.35">
      <c r="A24" s="85" t="s">
        <v>198</v>
      </c>
      <c r="B24" s="85"/>
      <c r="C24" s="85"/>
    </row>
    <row r="25" spans="1:3" ht="29" hidden="1" outlineLevel="1" x14ac:dyDescent="0.35">
      <c r="A25" s="85" t="s">
        <v>199</v>
      </c>
      <c r="B25" s="85" t="s">
        <v>214</v>
      </c>
      <c r="C25" s="85"/>
    </row>
    <row r="26" spans="1:3" hidden="1" outlineLevel="1" x14ac:dyDescent="0.35">
      <c r="A26" s="85" t="s">
        <v>202</v>
      </c>
      <c r="B26" s="85"/>
      <c r="C26" s="85"/>
    </row>
    <row r="27" spans="1:3" hidden="1" outlineLevel="1" x14ac:dyDescent="0.35">
      <c r="A27" s="85" t="s">
        <v>205</v>
      </c>
      <c r="B27" s="85" t="s">
        <v>130</v>
      </c>
      <c r="C27" s="85"/>
    </row>
    <row r="28" spans="1:3" hidden="1" outlineLevel="1" x14ac:dyDescent="0.35">
      <c r="A28" s="85" t="s">
        <v>207</v>
      </c>
      <c r="B28" s="85"/>
      <c r="C28" s="85"/>
    </row>
    <row r="29" spans="1:3" hidden="1" outlineLevel="1" x14ac:dyDescent="0.35">
      <c r="A29" s="85" t="s">
        <v>208</v>
      </c>
      <c r="C29" s="85"/>
    </row>
    <row r="30" spans="1:3" hidden="1" outlineLevel="1" x14ac:dyDescent="0.35">
      <c r="A30" s="86" t="s">
        <v>209</v>
      </c>
      <c r="B30" s="86"/>
      <c r="C30" s="86"/>
    </row>
    <row r="31" spans="1:3" collapsed="1" x14ac:dyDescent="0.35">
      <c r="A31" s="87"/>
      <c r="B31" s="87"/>
      <c r="C31" s="87"/>
    </row>
    <row r="32" spans="1:3" x14ac:dyDescent="0.35">
      <c r="A32" s="146" t="s">
        <v>215</v>
      </c>
      <c r="B32" s="147"/>
      <c r="C32" s="147"/>
    </row>
    <row r="33" spans="1:3" hidden="1" outlineLevel="1" x14ac:dyDescent="0.35">
      <c r="A33" s="84" t="s">
        <v>195</v>
      </c>
      <c r="B33" s="84" t="s">
        <v>196</v>
      </c>
      <c r="C33" s="84" t="s">
        <v>197</v>
      </c>
    </row>
    <row r="34" spans="1:3" hidden="1" outlineLevel="1" x14ac:dyDescent="0.35">
      <c r="A34" s="85" t="s">
        <v>198</v>
      </c>
      <c r="B34" s="85"/>
      <c r="C34" s="85"/>
    </row>
    <row r="35" spans="1:3" hidden="1" outlineLevel="1" x14ac:dyDescent="0.35">
      <c r="A35" s="85" t="s">
        <v>199</v>
      </c>
      <c r="B35" s="85"/>
      <c r="C35" s="85"/>
    </row>
    <row r="36" spans="1:3" hidden="1" outlineLevel="1" x14ac:dyDescent="0.35">
      <c r="A36" s="85" t="s">
        <v>202</v>
      </c>
      <c r="B36" s="85" t="s">
        <v>216</v>
      </c>
      <c r="C36" s="85"/>
    </row>
    <row r="37" spans="1:3" hidden="1" outlineLevel="1" x14ac:dyDescent="0.35">
      <c r="A37" s="85" t="s">
        <v>205</v>
      </c>
      <c r="B37" s="85"/>
      <c r="C37" s="85"/>
    </row>
    <row r="38" spans="1:3" hidden="1" outlineLevel="1" x14ac:dyDescent="0.35">
      <c r="A38" s="85" t="s">
        <v>207</v>
      </c>
      <c r="B38" s="85"/>
      <c r="C38" s="85"/>
    </row>
    <row r="39" spans="1:3" hidden="1" outlineLevel="1" x14ac:dyDescent="0.35">
      <c r="A39" s="85" t="s">
        <v>208</v>
      </c>
      <c r="B39" s="85"/>
      <c r="C39" s="85"/>
    </row>
    <row r="40" spans="1:3" hidden="1" outlineLevel="1" x14ac:dyDescent="0.35">
      <c r="A40" s="86" t="s">
        <v>209</v>
      </c>
      <c r="B40" s="86"/>
      <c r="C40" s="86"/>
    </row>
    <row r="41" spans="1:3" collapsed="1" x14ac:dyDescent="0.35"/>
    <row r="42" spans="1:3" x14ac:dyDescent="0.35">
      <c r="A42" s="146" t="s">
        <v>217</v>
      </c>
      <c r="B42" s="147"/>
      <c r="C42" s="147"/>
    </row>
    <row r="43" spans="1:3" hidden="1" outlineLevel="1" x14ac:dyDescent="0.35">
      <c r="A43" s="84" t="s">
        <v>195</v>
      </c>
      <c r="B43" s="84" t="s">
        <v>196</v>
      </c>
      <c r="C43" s="84" t="s">
        <v>197</v>
      </c>
    </row>
    <row r="44" spans="1:3" hidden="1" outlineLevel="1" x14ac:dyDescent="0.35">
      <c r="A44" s="85" t="s">
        <v>198</v>
      </c>
      <c r="B44" s="85"/>
      <c r="C44" s="85"/>
    </row>
    <row r="45" spans="1:3" hidden="1" outlineLevel="1" x14ac:dyDescent="0.35">
      <c r="A45" s="85" t="s">
        <v>199</v>
      </c>
      <c r="B45" s="85"/>
      <c r="C45" s="85"/>
    </row>
    <row r="46" spans="1:3" hidden="1" outlineLevel="1" x14ac:dyDescent="0.35">
      <c r="A46" s="85" t="s">
        <v>202</v>
      </c>
      <c r="B46" s="85"/>
      <c r="C46" s="85"/>
    </row>
    <row r="47" spans="1:3" hidden="1" outlineLevel="1" x14ac:dyDescent="0.35">
      <c r="A47" s="85" t="s">
        <v>205</v>
      </c>
      <c r="B47" s="85"/>
      <c r="C47" s="85"/>
    </row>
    <row r="48" spans="1:3" hidden="1" outlineLevel="1" x14ac:dyDescent="0.35">
      <c r="A48" s="85" t="s">
        <v>207</v>
      </c>
      <c r="B48" s="85"/>
      <c r="C48" s="85"/>
    </row>
    <row r="49" spans="1:3" hidden="1" outlineLevel="1" x14ac:dyDescent="0.35">
      <c r="A49" s="85" t="s">
        <v>208</v>
      </c>
      <c r="B49" s="85"/>
      <c r="C49" s="85"/>
    </row>
    <row r="50" spans="1:3" hidden="1" outlineLevel="1" x14ac:dyDescent="0.35">
      <c r="A50" s="86" t="s">
        <v>209</v>
      </c>
      <c r="B50" s="86"/>
      <c r="C50" s="86"/>
    </row>
    <row r="51" spans="1:3" collapsed="1" x14ac:dyDescent="0.35"/>
    <row r="52" spans="1:3" x14ac:dyDescent="0.35">
      <c r="A52" s="148" t="s">
        <v>218</v>
      </c>
      <c r="B52" s="148"/>
      <c r="C52" s="148"/>
    </row>
    <row r="54" spans="1:3" x14ac:dyDescent="0.35">
      <c r="A54" s="146" t="s">
        <v>219</v>
      </c>
      <c r="B54" s="147"/>
      <c r="C54" s="147"/>
    </row>
    <row r="55" spans="1:3" hidden="1" outlineLevel="1" x14ac:dyDescent="0.35">
      <c r="A55" s="84" t="s">
        <v>195</v>
      </c>
      <c r="B55" s="84" t="s">
        <v>196</v>
      </c>
      <c r="C55" s="84" t="s">
        <v>197</v>
      </c>
    </row>
    <row r="56" spans="1:3" hidden="1" outlineLevel="1" x14ac:dyDescent="0.35">
      <c r="A56" s="85" t="s">
        <v>198</v>
      </c>
      <c r="B56" s="85" t="s">
        <v>220</v>
      </c>
      <c r="C56" s="85" t="s">
        <v>221</v>
      </c>
    </row>
    <row r="57" spans="1:3" hidden="1" outlineLevel="1" x14ac:dyDescent="0.35">
      <c r="A57" s="85" t="s">
        <v>199</v>
      </c>
      <c r="B57" s="85" t="s">
        <v>222</v>
      </c>
      <c r="C57" s="85"/>
    </row>
    <row r="58" spans="1:3" hidden="1" outlineLevel="1" x14ac:dyDescent="0.35">
      <c r="A58" s="85" t="s">
        <v>202</v>
      </c>
      <c r="B58" s="85"/>
      <c r="C58" s="85"/>
    </row>
    <row r="59" spans="1:3" hidden="1" outlineLevel="1" x14ac:dyDescent="0.35">
      <c r="A59" s="85" t="s">
        <v>205</v>
      </c>
      <c r="B59" s="85" t="s">
        <v>223</v>
      </c>
      <c r="C59" s="85"/>
    </row>
    <row r="60" spans="1:3" hidden="1" outlineLevel="1" x14ac:dyDescent="0.35">
      <c r="A60" s="85" t="s">
        <v>207</v>
      </c>
      <c r="B60" s="85"/>
      <c r="C60" s="85"/>
    </row>
    <row r="61" spans="1:3" hidden="1" outlineLevel="1" x14ac:dyDescent="0.35">
      <c r="A61" s="85" t="s">
        <v>208</v>
      </c>
      <c r="B61" s="85" t="s">
        <v>130</v>
      </c>
      <c r="C61" s="85" t="s">
        <v>224</v>
      </c>
    </row>
    <row r="62" spans="1:3" hidden="1" outlineLevel="1" x14ac:dyDescent="0.35">
      <c r="A62" s="86" t="s">
        <v>209</v>
      </c>
      <c r="B62" s="86"/>
      <c r="C62" s="86"/>
    </row>
    <row r="63" spans="1:3" collapsed="1" x14ac:dyDescent="0.35"/>
    <row r="64" spans="1:3" x14ac:dyDescent="0.35">
      <c r="A64" s="146" t="s">
        <v>225</v>
      </c>
      <c r="B64" s="147"/>
      <c r="C64" s="147"/>
    </row>
    <row r="65" spans="1:3" hidden="1" outlineLevel="1" x14ac:dyDescent="0.35">
      <c r="A65" s="84" t="s">
        <v>195</v>
      </c>
      <c r="B65" s="84" t="s">
        <v>196</v>
      </c>
      <c r="C65" s="84" t="s">
        <v>197</v>
      </c>
    </row>
    <row r="66" spans="1:3" hidden="1" outlineLevel="1" x14ac:dyDescent="0.35">
      <c r="A66" s="85" t="s">
        <v>198</v>
      </c>
      <c r="B66" s="85"/>
      <c r="C66" s="85"/>
    </row>
    <row r="67" spans="1:3" hidden="1" outlineLevel="1" x14ac:dyDescent="0.35">
      <c r="A67" s="85" t="s">
        <v>199</v>
      </c>
      <c r="B67" s="85"/>
      <c r="C67" s="85"/>
    </row>
    <row r="68" spans="1:3" hidden="1" outlineLevel="1" x14ac:dyDescent="0.35">
      <c r="A68" s="85" t="s">
        <v>202</v>
      </c>
      <c r="B68" s="85"/>
      <c r="C68" s="85"/>
    </row>
    <row r="69" spans="1:3" hidden="1" outlineLevel="1" x14ac:dyDescent="0.35">
      <c r="A69" s="85" t="s">
        <v>205</v>
      </c>
      <c r="B69" s="85"/>
      <c r="C69" s="85"/>
    </row>
    <row r="70" spans="1:3" hidden="1" outlineLevel="1" x14ac:dyDescent="0.35">
      <c r="A70" s="85" t="s">
        <v>207</v>
      </c>
      <c r="B70" s="85"/>
      <c r="C70" s="85"/>
    </row>
    <row r="71" spans="1:3" hidden="1" outlineLevel="1" x14ac:dyDescent="0.35">
      <c r="A71" s="85" t="s">
        <v>208</v>
      </c>
      <c r="B71" s="85"/>
      <c r="C71" s="85"/>
    </row>
    <row r="72" spans="1:3" hidden="1" outlineLevel="1" x14ac:dyDescent="0.35">
      <c r="A72" s="86" t="s">
        <v>209</v>
      </c>
      <c r="B72" s="86"/>
      <c r="C72" s="86"/>
    </row>
    <row r="73" spans="1:3" collapsed="1" x14ac:dyDescent="0.35"/>
    <row r="74" spans="1:3" x14ac:dyDescent="0.35">
      <c r="A74" s="146" t="s">
        <v>226</v>
      </c>
      <c r="B74" s="147"/>
      <c r="C74" s="147"/>
    </row>
    <row r="75" spans="1:3" hidden="1" outlineLevel="1" x14ac:dyDescent="0.35">
      <c r="A75" s="84" t="s">
        <v>195</v>
      </c>
      <c r="B75" s="84" t="s">
        <v>196</v>
      </c>
      <c r="C75" s="84" t="s">
        <v>197</v>
      </c>
    </row>
    <row r="76" spans="1:3" hidden="1" outlineLevel="1" x14ac:dyDescent="0.35">
      <c r="A76" s="85" t="s">
        <v>198</v>
      </c>
      <c r="B76" s="85"/>
      <c r="C76" s="85"/>
    </row>
    <row r="77" spans="1:3" hidden="1" outlineLevel="1" x14ac:dyDescent="0.35">
      <c r="A77" s="85" t="s">
        <v>199</v>
      </c>
      <c r="B77" s="85"/>
      <c r="C77" s="85"/>
    </row>
    <row r="78" spans="1:3" hidden="1" outlineLevel="1" x14ac:dyDescent="0.35">
      <c r="A78" s="85" t="s">
        <v>202</v>
      </c>
      <c r="B78" s="85"/>
      <c r="C78" s="85"/>
    </row>
    <row r="79" spans="1:3" hidden="1" outlineLevel="1" x14ac:dyDescent="0.35">
      <c r="A79" s="85" t="s">
        <v>205</v>
      </c>
      <c r="B79" s="85"/>
      <c r="C79" s="85"/>
    </row>
    <row r="80" spans="1:3" hidden="1" outlineLevel="1" x14ac:dyDescent="0.35">
      <c r="A80" s="85" t="s">
        <v>207</v>
      </c>
      <c r="B80" s="85"/>
      <c r="C80" s="85"/>
    </row>
    <row r="81" spans="1:3" hidden="1" outlineLevel="1" x14ac:dyDescent="0.35">
      <c r="A81" s="85" t="s">
        <v>208</v>
      </c>
      <c r="B81" s="85"/>
      <c r="C81" s="85"/>
    </row>
    <row r="82" spans="1:3" hidden="1" outlineLevel="1" x14ac:dyDescent="0.35">
      <c r="A82" s="85" t="s">
        <v>209</v>
      </c>
      <c r="B82" s="85"/>
      <c r="C82" s="85"/>
    </row>
    <row r="83" spans="1:3" collapsed="1" x14ac:dyDescent="0.35"/>
    <row r="84" spans="1:3" x14ac:dyDescent="0.35">
      <c r="A84" s="146" t="s">
        <v>227</v>
      </c>
      <c r="B84" s="147"/>
      <c r="C84" s="147"/>
    </row>
    <row r="85" spans="1:3" hidden="1" outlineLevel="1" x14ac:dyDescent="0.35">
      <c r="A85" s="84" t="s">
        <v>195</v>
      </c>
      <c r="B85" s="84" t="s">
        <v>196</v>
      </c>
      <c r="C85" s="84" t="s">
        <v>197</v>
      </c>
    </row>
    <row r="86" spans="1:3" hidden="1" outlineLevel="1" x14ac:dyDescent="0.35">
      <c r="A86" s="85" t="s">
        <v>198</v>
      </c>
      <c r="B86" s="85"/>
      <c r="C86" s="85"/>
    </row>
    <row r="87" spans="1:3" hidden="1" outlineLevel="1" x14ac:dyDescent="0.35">
      <c r="A87" s="85" t="s">
        <v>199</v>
      </c>
      <c r="B87" s="85"/>
      <c r="C87" s="85"/>
    </row>
    <row r="88" spans="1:3" hidden="1" outlineLevel="1" x14ac:dyDescent="0.35">
      <c r="A88" s="85" t="s">
        <v>202</v>
      </c>
      <c r="B88" s="85"/>
      <c r="C88" s="85"/>
    </row>
    <row r="89" spans="1:3" hidden="1" outlineLevel="1" x14ac:dyDescent="0.35">
      <c r="A89" s="85" t="s">
        <v>205</v>
      </c>
      <c r="B89" s="85"/>
      <c r="C89" s="85"/>
    </row>
    <row r="90" spans="1:3" hidden="1" outlineLevel="1" x14ac:dyDescent="0.35">
      <c r="A90" s="85" t="s">
        <v>207</v>
      </c>
      <c r="B90" s="85"/>
      <c r="C90" s="85"/>
    </row>
    <row r="91" spans="1:3" hidden="1" outlineLevel="1" x14ac:dyDescent="0.35">
      <c r="A91" s="85" t="s">
        <v>208</v>
      </c>
      <c r="B91" s="85"/>
      <c r="C91" s="85"/>
    </row>
    <row r="92" spans="1:3" hidden="1" outlineLevel="1" x14ac:dyDescent="0.35">
      <c r="A92" s="85" t="s">
        <v>209</v>
      </c>
      <c r="B92" s="85"/>
      <c r="C92" s="85"/>
    </row>
    <row r="93" spans="1:3" collapsed="1" x14ac:dyDescent="0.35"/>
    <row r="94" spans="1:3" x14ac:dyDescent="0.35">
      <c r="A94" s="146" t="s">
        <v>228</v>
      </c>
      <c r="B94" s="147"/>
      <c r="C94" s="147"/>
    </row>
    <row r="95" spans="1:3" hidden="1" outlineLevel="1" x14ac:dyDescent="0.35">
      <c r="A95" s="84" t="s">
        <v>195</v>
      </c>
      <c r="B95" s="84" t="s">
        <v>196</v>
      </c>
      <c r="C95" s="84" t="s">
        <v>197</v>
      </c>
    </row>
    <row r="96" spans="1:3" hidden="1" outlineLevel="1" x14ac:dyDescent="0.35">
      <c r="A96" s="85" t="s">
        <v>198</v>
      </c>
      <c r="B96" s="85"/>
      <c r="C96" s="85"/>
    </row>
    <row r="97" spans="1:3" hidden="1" outlineLevel="1" x14ac:dyDescent="0.35">
      <c r="A97" s="85" t="s">
        <v>199</v>
      </c>
      <c r="B97" s="85" t="s">
        <v>229</v>
      </c>
      <c r="C97" s="85"/>
    </row>
    <row r="98" spans="1:3" hidden="1" outlineLevel="1" x14ac:dyDescent="0.35">
      <c r="A98" s="85" t="s">
        <v>202</v>
      </c>
      <c r="B98" s="85"/>
      <c r="C98" s="85"/>
    </row>
    <row r="99" spans="1:3" hidden="1" outlineLevel="1" x14ac:dyDescent="0.35">
      <c r="A99" s="85" t="s">
        <v>205</v>
      </c>
      <c r="B99" s="85"/>
      <c r="C99" s="85"/>
    </row>
    <row r="100" spans="1:3" hidden="1" outlineLevel="1" x14ac:dyDescent="0.35">
      <c r="A100" s="85" t="s">
        <v>207</v>
      </c>
      <c r="B100" s="85"/>
      <c r="C100" s="85"/>
    </row>
    <row r="101" spans="1:3" hidden="1" outlineLevel="1" x14ac:dyDescent="0.35">
      <c r="A101" s="85" t="s">
        <v>208</v>
      </c>
      <c r="B101" s="85"/>
      <c r="C101" s="85"/>
    </row>
    <row r="102" spans="1:3" hidden="1" outlineLevel="1" x14ac:dyDescent="0.35">
      <c r="A102" s="85" t="s">
        <v>209</v>
      </c>
      <c r="B102" s="85"/>
      <c r="C102" s="85"/>
    </row>
    <row r="103" spans="1:3" collapsed="1" x14ac:dyDescent="0.35"/>
  </sheetData>
  <mergeCells count="11">
    <mergeCell ref="A52:C52"/>
    <mergeCell ref="A2:C2"/>
    <mergeCell ref="A12:C12"/>
    <mergeCell ref="A22:C22"/>
    <mergeCell ref="A32:C32"/>
    <mergeCell ref="A42:C42"/>
    <mergeCell ref="A54:C54"/>
    <mergeCell ref="A64:C64"/>
    <mergeCell ref="A74:C74"/>
    <mergeCell ref="A84:C84"/>
    <mergeCell ref="A94:C94"/>
  </mergeCells>
  <pageMargins left="0.25" right="0.25" top="0.75" bottom="0.75" header="0.3" footer="0.3"/>
  <pageSetup paperSize="9" orientation="portrait" r:id="rId1"/>
  <headerFooter>
    <oddHeader>&amp;L&amp;G&amp;C&amp;"-,Gras"&amp;16&amp;KFF0000Programme séances 2As</oddHeader>
    <oddFooter>&amp;Lpar NGO (Directeur de projet)&amp;CVersion 1.0 du 01/01/2019&amp;RSTUF'2019 Optimus</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53F2E-1F9E-4D59-9AFB-2590F9D7C5A1}">
  <dimension ref="A2:E46"/>
  <sheetViews>
    <sheetView showGridLines="0" view="pageLayout" zoomScale="130" zoomScaleNormal="100" zoomScalePageLayoutView="130" workbookViewId="0">
      <selection activeCell="C28" sqref="C28"/>
    </sheetView>
  </sheetViews>
  <sheetFormatPr baseColWidth="10" defaultColWidth="11.54296875" defaultRowHeight="14.5" x14ac:dyDescent="0.35"/>
  <cols>
    <col min="1" max="1" width="35.81640625" style="91" customWidth="1"/>
    <col min="2" max="2" width="22.36328125" style="91" customWidth="1"/>
    <col min="3" max="3" width="16.81640625" style="91" customWidth="1"/>
    <col min="4" max="4" width="15.81640625" style="91" customWidth="1"/>
    <col min="5" max="5" width="5.81640625" style="91" bestFit="1" customWidth="1"/>
    <col min="6" max="6" width="11.54296875" style="91"/>
    <col min="7" max="7" width="23.453125" style="91" customWidth="1"/>
    <col min="8" max="8" width="35.90625" style="91" customWidth="1"/>
    <col min="9" max="9" width="33.81640625" style="91" customWidth="1"/>
    <col min="10" max="16384" width="11.54296875" style="91"/>
  </cols>
  <sheetData>
    <row r="2" spans="1:5" ht="29" x14ac:dyDescent="0.35">
      <c r="A2" s="100" t="s">
        <v>298</v>
      </c>
      <c r="B2" s="100" t="s">
        <v>299</v>
      </c>
      <c r="C2" s="100" t="s">
        <v>300</v>
      </c>
      <c r="D2" s="100" t="s">
        <v>231</v>
      </c>
      <c r="E2" s="100" t="s">
        <v>301</v>
      </c>
    </row>
    <row r="3" spans="1:5" x14ac:dyDescent="0.35">
      <c r="A3" s="98" t="s">
        <v>302</v>
      </c>
      <c r="B3" s="85" t="s">
        <v>431</v>
      </c>
      <c r="C3" s="97">
        <v>43369</v>
      </c>
      <c r="D3" s="97" t="s">
        <v>303</v>
      </c>
      <c r="E3" s="85" t="s">
        <v>304</v>
      </c>
    </row>
    <row r="4" spans="1:5" x14ac:dyDescent="0.35">
      <c r="A4" s="98" t="s">
        <v>305</v>
      </c>
      <c r="B4" s="85" t="s">
        <v>306</v>
      </c>
      <c r="C4" s="97">
        <v>43369</v>
      </c>
      <c r="D4" s="97" t="s">
        <v>307</v>
      </c>
      <c r="E4" s="85" t="s">
        <v>304</v>
      </c>
    </row>
    <row r="5" spans="1:5" x14ac:dyDescent="0.35">
      <c r="A5" s="98" t="s">
        <v>308</v>
      </c>
      <c r="B5" s="85" t="s">
        <v>306</v>
      </c>
      <c r="C5" s="97">
        <v>43346</v>
      </c>
      <c r="D5" s="97" t="s">
        <v>309</v>
      </c>
      <c r="E5" s="85" t="s">
        <v>304</v>
      </c>
    </row>
    <row r="6" spans="1:5" x14ac:dyDescent="0.35">
      <c r="A6" s="98" t="s">
        <v>310</v>
      </c>
      <c r="B6" s="85" t="s">
        <v>311</v>
      </c>
      <c r="C6" s="97">
        <v>43346</v>
      </c>
      <c r="D6" s="97" t="s">
        <v>312</v>
      </c>
      <c r="E6" s="85" t="s">
        <v>304</v>
      </c>
    </row>
    <row r="7" spans="1:5" x14ac:dyDescent="0.35">
      <c r="A7" s="99" t="s">
        <v>313</v>
      </c>
      <c r="B7" s="85" t="s">
        <v>314</v>
      </c>
      <c r="C7" s="97">
        <v>43382</v>
      </c>
      <c r="D7" s="97" t="s">
        <v>315</v>
      </c>
      <c r="E7" s="85" t="s">
        <v>304</v>
      </c>
    </row>
    <row r="8" spans="1:5" x14ac:dyDescent="0.35">
      <c r="A8" s="99" t="s">
        <v>316</v>
      </c>
      <c r="B8" s="85" t="s">
        <v>314</v>
      </c>
      <c r="C8" s="97">
        <v>43396</v>
      </c>
      <c r="D8" s="97" t="s">
        <v>315</v>
      </c>
      <c r="E8" s="85" t="s">
        <v>304</v>
      </c>
    </row>
    <row r="9" spans="1:5" x14ac:dyDescent="0.35">
      <c r="A9" s="99" t="s">
        <v>317</v>
      </c>
      <c r="B9" s="85" t="s">
        <v>318</v>
      </c>
      <c r="C9" s="97">
        <v>43411</v>
      </c>
      <c r="D9" s="97" t="s">
        <v>315</v>
      </c>
      <c r="E9" s="85" t="s">
        <v>304</v>
      </c>
    </row>
    <row r="10" spans="1:5" x14ac:dyDescent="0.35">
      <c r="A10" s="99" t="s">
        <v>319</v>
      </c>
      <c r="B10" s="85" t="s">
        <v>318</v>
      </c>
      <c r="C10" s="97">
        <v>43431</v>
      </c>
      <c r="D10" s="97" t="s">
        <v>315</v>
      </c>
      <c r="E10" s="85" t="s">
        <v>320</v>
      </c>
    </row>
    <row r="11" spans="1:5" x14ac:dyDescent="0.35">
      <c r="A11" s="99" t="s">
        <v>321</v>
      </c>
      <c r="B11" s="85" t="s">
        <v>322</v>
      </c>
      <c r="C11" s="97">
        <v>43472</v>
      </c>
      <c r="D11" s="97" t="s">
        <v>315</v>
      </c>
      <c r="E11" s="85" t="s">
        <v>320</v>
      </c>
    </row>
    <row r="12" spans="1:5" x14ac:dyDescent="0.35">
      <c r="A12" s="92" t="s">
        <v>323</v>
      </c>
      <c r="B12" s="85" t="s">
        <v>324</v>
      </c>
      <c r="C12" s="97">
        <v>43481</v>
      </c>
      <c r="D12" s="97" t="s">
        <v>325</v>
      </c>
      <c r="E12" s="85" t="s">
        <v>320</v>
      </c>
    </row>
    <row r="13" spans="1:5" x14ac:dyDescent="0.35">
      <c r="A13" s="99" t="s">
        <v>326</v>
      </c>
      <c r="B13" s="85" t="s">
        <v>314</v>
      </c>
      <c r="C13" s="97">
        <v>43480</v>
      </c>
      <c r="D13" s="97" t="s">
        <v>315</v>
      </c>
      <c r="E13" s="85" t="s">
        <v>320</v>
      </c>
    </row>
    <row r="14" spans="1:5" x14ac:dyDescent="0.35">
      <c r="A14" s="99" t="s">
        <v>327</v>
      </c>
      <c r="B14" s="85" t="s">
        <v>314</v>
      </c>
      <c r="C14" s="97">
        <v>43508</v>
      </c>
      <c r="D14" s="97" t="s">
        <v>315</v>
      </c>
      <c r="E14" s="85" t="s">
        <v>320</v>
      </c>
    </row>
    <row r="15" spans="1:5" ht="16" customHeight="1" x14ac:dyDescent="0.35">
      <c r="A15" s="99" t="s">
        <v>328</v>
      </c>
      <c r="B15" s="85" t="s">
        <v>314</v>
      </c>
      <c r="C15" s="97">
        <v>43523</v>
      </c>
      <c r="D15" s="97" t="s">
        <v>315</v>
      </c>
      <c r="E15" s="85" t="s">
        <v>320</v>
      </c>
    </row>
    <row r="16" spans="1:5" ht="14" customHeight="1" x14ac:dyDescent="0.35">
      <c r="A16" s="99" t="s">
        <v>333</v>
      </c>
      <c r="B16" s="85" t="s">
        <v>314</v>
      </c>
      <c r="C16" s="97">
        <v>43530</v>
      </c>
      <c r="D16" s="97" t="s">
        <v>315</v>
      </c>
      <c r="E16" s="85" t="s">
        <v>320</v>
      </c>
    </row>
    <row r="17" spans="1:5" x14ac:dyDescent="0.35">
      <c r="A17" s="98" t="s">
        <v>348</v>
      </c>
      <c r="B17" s="85" t="s">
        <v>306</v>
      </c>
      <c r="C17" s="97">
        <v>43523</v>
      </c>
      <c r="D17" s="96" t="s">
        <v>312</v>
      </c>
      <c r="E17" s="85" t="s">
        <v>320</v>
      </c>
    </row>
    <row r="18" spans="1:5" x14ac:dyDescent="0.35">
      <c r="A18" s="98" t="s">
        <v>346</v>
      </c>
      <c r="B18" s="85" t="s">
        <v>347</v>
      </c>
      <c r="C18" s="97">
        <v>43529</v>
      </c>
      <c r="D18" s="96" t="s">
        <v>430</v>
      </c>
      <c r="E18" s="85" t="s">
        <v>320</v>
      </c>
    </row>
    <row r="19" spans="1:5" x14ac:dyDescent="0.35">
      <c r="A19" s="98" t="s">
        <v>340</v>
      </c>
      <c r="B19" s="85" t="s">
        <v>429</v>
      </c>
      <c r="C19" s="97">
        <v>43530</v>
      </c>
      <c r="D19" s="96" t="s">
        <v>428</v>
      </c>
      <c r="E19" s="85" t="s">
        <v>320</v>
      </c>
    </row>
    <row r="20" spans="1:5" x14ac:dyDescent="0.35">
      <c r="A20" s="98" t="s">
        <v>336</v>
      </c>
      <c r="B20" s="85" t="s">
        <v>337</v>
      </c>
      <c r="C20" s="97">
        <v>43535</v>
      </c>
      <c r="D20" s="97" t="s">
        <v>315</v>
      </c>
      <c r="E20" s="85" t="s">
        <v>320</v>
      </c>
    </row>
    <row r="21" spans="1:5" x14ac:dyDescent="0.35">
      <c r="A21" s="98" t="s">
        <v>344</v>
      </c>
      <c r="B21" s="85" t="s">
        <v>345</v>
      </c>
      <c r="C21" s="97">
        <v>43537</v>
      </c>
      <c r="D21" s="96" t="s">
        <v>427</v>
      </c>
      <c r="E21" s="85" t="s">
        <v>320</v>
      </c>
    </row>
    <row r="22" spans="1:5" x14ac:dyDescent="0.35">
      <c r="A22" s="98" t="s">
        <v>338</v>
      </c>
      <c r="B22" s="85" t="s">
        <v>339</v>
      </c>
      <c r="C22" s="97">
        <v>43544</v>
      </c>
      <c r="D22" s="96" t="s">
        <v>312</v>
      </c>
      <c r="E22" s="85" t="s">
        <v>329</v>
      </c>
    </row>
    <row r="23" spans="1:5" x14ac:dyDescent="0.35">
      <c r="A23" s="98" t="s">
        <v>342</v>
      </c>
      <c r="B23" s="85" t="s">
        <v>341</v>
      </c>
      <c r="C23" s="97">
        <v>43545</v>
      </c>
      <c r="D23" s="96"/>
      <c r="E23" s="85"/>
    </row>
    <row r="24" spans="1:5" x14ac:dyDescent="0.35">
      <c r="A24" s="98" t="s">
        <v>343</v>
      </c>
      <c r="B24" s="85" t="s">
        <v>426</v>
      </c>
      <c r="C24" s="97">
        <v>43544</v>
      </c>
      <c r="D24" s="96" t="s">
        <v>312</v>
      </c>
      <c r="E24" s="85" t="s">
        <v>320</v>
      </c>
    </row>
    <row r="25" spans="1:5" x14ac:dyDescent="0.35">
      <c r="A25" s="92" t="s">
        <v>330</v>
      </c>
      <c r="B25" s="85" t="s">
        <v>331</v>
      </c>
      <c r="C25" s="96">
        <v>43556</v>
      </c>
      <c r="D25" s="96"/>
      <c r="E25" s="85"/>
    </row>
    <row r="26" spans="1:5" ht="14" customHeight="1" x14ac:dyDescent="0.35">
      <c r="A26" s="92" t="s">
        <v>332</v>
      </c>
      <c r="B26" s="85" t="s">
        <v>331</v>
      </c>
      <c r="C26" s="96">
        <v>43556</v>
      </c>
      <c r="D26" s="96"/>
      <c r="E26" s="85"/>
    </row>
    <row r="27" spans="1:5" x14ac:dyDescent="0.35">
      <c r="A27" s="92" t="s">
        <v>334</v>
      </c>
      <c r="B27" s="85" t="s">
        <v>335</v>
      </c>
      <c r="C27" s="97">
        <v>43601</v>
      </c>
      <c r="D27" s="96"/>
      <c r="E27" s="85" t="s">
        <v>320</v>
      </c>
    </row>
    <row r="28" spans="1:5" x14ac:dyDescent="0.35">
      <c r="A28" s="92" t="s">
        <v>425</v>
      </c>
      <c r="B28" s="85" t="s">
        <v>335</v>
      </c>
      <c r="C28" s="97">
        <v>43602</v>
      </c>
      <c r="D28" s="96"/>
      <c r="E28" s="85" t="s">
        <v>320</v>
      </c>
    </row>
    <row r="30" spans="1:5" x14ac:dyDescent="0.35">
      <c r="A30" s="160" t="s">
        <v>349</v>
      </c>
      <c r="B30" s="160"/>
      <c r="C30" s="160"/>
      <c r="D30" s="160"/>
    </row>
    <row r="31" spans="1:5" x14ac:dyDescent="0.35">
      <c r="A31" s="95" t="s">
        <v>298</v>
      </c>
      <c r="B31" s="95" t="s">
        <v>350</v>
      </c>
      <c r="C31" s="161" t="s">
        <v>351</v>
      </c>
      <c r="D31" s="162"/>
    </row>
    <row r="32" spans="1:5" ht="21.5" customHeight="1" x14ac:dyDescent="0.35">
      <c r="A32" s="94" t="s">
        <v>352</v>
      </c>
      <c r="B32" s="94" t="s">
        <v>353</v>
      </c>
      <c r="C32" s="163" t="s">
        <v>354</v>
      </c>
      <c r="D32" s="150"/>
    </row>
    <row r="33" spans="1:4" ht="29" customHeight="1" x14ac:dyDescent="0.35">
      <c r="A33" s="94" t="s">
        <v>355</v>
      </c>
      <c r="B33" s="94" t="s">
        <v>356</v>
      </c>
      <c r="C33" s="164" t="s">
        <v>357</v>
      </c>
      <c r="D33" s="165"/>
    </row>
    <row r="34" spans="1:4" ht="9.65" customHeight="1" x14ac:dyDescent="0.35">
      <c r="A34" s="94"/>
      <c r="B34" s="94"/>
      <c r="C34" s="164"/>
      <c r="D34" s="165"/>
    </row>
    <row r="35" spans="1:4" ht="29" customHeight="1" x14ac:dyDescent="0.35">
      <c r="A35" s="94" t="s">
        <v>358</v>
      </c>
      <c r="B35" s="94" t="s">
        <v>359</v>
      </c>
      <c r="C35" s="149" t="s">
        <v>360</v>
      </c>
      <c r="D35" s="150"/>
    </row>
    <row r="36" spans="1:4" ht="29" x14ac:dyDescent="0.35">
      <c r="A36" s="94" t="s">
        <v>361</v>
      </c>
      <c r="B36" s="94" t="s">
        <v>362</v>
      </c>
      <c r="C36" s="149" t="s">
        <v>363</v>
      </c>
      <c r="D36" s="150"/>
    </row>
    <row r="38" spans="1:4" x14ac:dyDescent="0.35">
      <c r="A38" s="157" t="s">
        <v>364</v>
      </c>
      <c r="B38" s="158"/>
      <c r="C38" s="158"/>
      <c r="D38" s="159"/>
    </row>
    <row r="39" spans="1:4" x14ac:dyDescent="0.35">
      <c r="A39" s="93" t="s">
        <v>298</v>
      </c>
      <c r="B39" s="93" t="s">
        <v>350</v>
      </c>
      <c r="C39" s="151" t="s">
        <v>351</v>
      </c>
      <c r="D39" s="152"/>
    </row>
    <row r="40" spans="1:4" x14ac:dyDescent="0.35">
      <c r="A40" s="92" t="s">
        <v>365</v>
      </c>
      <c r="B40" s="92" t="s">
        <v>366</v>
      </c>
      <c r="C40" s="153" t="s">
        <v>367</v>
      </c>
      <c r="D40" s="154"/>
    </row>
    <row r="41" spans="1:4" x14ac:dyDescent="0.35">
      <c r="A41" s="92" t="s">
        <v>424</v>
      </c>
      <c r="B41" s="92" t="s">
        <v>366</v>
      </c>
      <c r="C41" s="155" t="s">
        <v>423</v>
      </c>
      <c r="D41" s="156"/>
    </row>
    <row r="43" spans="1:4" x14ac:dyDescent="0.35">
      <c r="A43" s="88" t="s">
        <v>368</v>
      </c>
    </row>
    <row r="44" spans="1:4" x14ac:dyDescent="0.35">
      <c r="A44" t="s">
        <v>369</v>
      </c>
    </row>
    <row r="45" spans="1:4" x14ac:dyDescent="0.35">
      <c r="A45" s="91" t="s">
        <v>370</v>
      </c>
    </row>
    <row r="46" spans="1:4" x14ac:dyDescent="0.35">
      <c r="A46" s="91" t="s">
        <v>371</v>
      </c>
    </row>
  </sheetData>
  <mergeCells count="11">
    <mergeCell ref="A30:D30"/>
    <mergeCell ref="C31:D31"/>
    <mergeCell ref="C32:D32"/>
    <mergeCell ref="C33:D33"/>
    <mergeCell ref="C34:D34"/>
    <mergeCell ref="C35:D35"/>
    <mergeCell ref="C36:D36"/>
    <mergeCell ref="C39:D39"/>
    <mergeCell ref="C40:D40"/>
    <mergeCell ref="C41:D41"/>
    <mergeCell ref="A38:D38"/>
  </mergeCells>
  <conditionalFormatting sqref="E3:E20 E22:E26">
    <cfRule type="containsText" dxfId="20" priority="9" stopIfTrue="1" operator="containsText" text="OK">
      <formula>NOT(ISERROR(SEARCH("OK",E3)))</formula>
    </cfRule>
  </conditionalFormatting>
  <conditionalFormatting sqref="E1:E20 E22:E65536">
    <cfRule type="containsText" dxfId="19" priority="7" stopIfTrue="1" operator="containsText" text="Prévu">
      <formula>NOT(ISERROR(SEARCH("Prévu",E1)))</formula>
    </cfRule>
    <cfRule type="containsText" dxfId="18" priority="8" stopIfTrue="1" operator="containsText" text="Prévu">
      <formula>NOT(ISERROR(SEARCH("Prévu",E1)))</formula>
    </cfRule>
  </conditionalFormatting>
  <conditionalFormatting sqref="E17">
    <cfRule type="containsText" dxfId="17" priority="6" stopIfTrue="1" operator="containsText" text="OK">
      <formula>NOT(ISERROR(SEARCH("OK",E17)))</formula>
    </cfRule>
  </conditionalFormatting>
  <conditionalFormatting sqref="E21">
    <cfRule type="containsText" dxfId="16" priority="5" stopIfTrue="1" operator="containsText" text="OK">
      <formula>NOT(ISERROR(SEARCH("OK",E21)))</formula>
    </cfRule>
  </conditionalFormatting>
  <conditionalFormatting sqref="E21">
    <cfRule type="containsText" dxfId="15" priority="3" stopIfTrue="1" operator="containsText" text="Prévu">
      <formula>NOT(ISERROR(SEARCH("Prévu",E21)))</formula>
    </cfRule>
    <cfRule type="containsText" dxfId="14" priority="4" stopIfTrue="1" operator="containsText" text="Prévu">
      <formula>NOT(ISERROR(SEARCH("Prévu",E21)))</formula>
    </cfRule>
  </conditionalFormatting>
  <conditionalFormatting sqref="E27">
    <cfRule type="containsText" dxfId="13" priority="2" stopIfTrue="1" operator="containsText" text="OK">
      <formula>NOT(ISERROR(SEARCH("OK",E27)))</formula>
    </cfRule>
  </conditionalFormatting>
  <conditionalFormatting sqref="E28">
    <cfRule type="containsText" dxfId="12" priority="1" stopIfTrue="1" operator="containsText" text="OK">
      <formula>NOT(ISERROR(SEARCH("OK",E28)))</formula>
    </cfRule>
  </conditionalFormatting>
  <dataValidations count="1">
    <dataValidation type="list" allowBlank="1" showInputMessage="1" showErrorMessage="1" sqref="E3:E28 JA3:JA28 SW3:SW28 ACS3:ACS28 AMO3:AMO28 AWK3:AWK28 BGG3:BGG28 BQC3:BQC28 BZY3:BZY28 CJU3:CJU28 CTQ3:CTQ28 DDM3:DDM28 DNI3:DNI28 DXE3:DXE28 EHA3:EHA28 EQW3:EQW28 FAS3:FAS28 FKO3:FKO28 FUK3:FUK28 GEG3:GEG28 GOC3:GOC28 GXY3:GXY28 HHU3:HHU28 HRQ3:HRQ28 IBM3:IBM28 ILI3:ILI28 IVE3:IVE28 JFA3:JFA28 JOW3:JOW28 JYS3:JYS28 KIO3:KIO28 KSK3:KSK28 LCG3:LCG28 LMC3:LMC28 LVY3:LVY28 MFU3:MFU28 MPQ3:MPQ28 MZM3:MZM28 NJI3:NJI28 NTE3:NTE28 ODA3:ODA28 OMW3:OMW28 OWS3:OWS28 PGO3:PGO28 PQK3:PQK28 QAG3:QAG28 QKC3:QKC28 QTY3:QTY28 RDU3:RDU28 RNQ3:RNQ28 RXM3:RXM28 SHI3:SHI28 SRE3:SRE28 TBA3:TBA28 TKW3:TKW28 TUS3:TUS28 UEO3:UEO28 UOK3:UOK28 UYG3:UYG28 VIC3:VIC28 VRY3:VRY28 WBU3:WBU28 WLQ3:WLQ28 WVM3:WVM28 E65539:E65564 JA65539:JA65564 SW65539:SW65564 ACS65539:ACS65564 AMO65539:AMO65564 AWK65539:AWK65564 BGG65539:BGG65564 BQC65539:BQC65564 BZY65539:BZY65564 CJU65539:CJU65564 CTQ65539:CTQ65564 DDM65539:DDM65564 DNI65539:DNI65564 DXE65539:DXE65564 EHA65539:EHA65564 EQW65539:EQW65564 FAS65539:FAS65564 FKO65539:FKO65564 FUK65539:FUK65564 GEG65539:GEG65564 GOC65539:GOC65564 GXY65539:GXY65564 HHU65539:HHU65564 HRQ65539:HRQ65564 IBM65539:IBM65564 ILI65539:ILI65564 IVE65539:IVE65564 JFA65539:JFA65564 JOW65539:JOW65564 JYS65539:JYS65564 KIO65539:KIO65564 KSK65539:KSK65564 LCG65539:LCG65564 LMC65539:LMC65564 LVY65539:LVY65564 MFU65539:MFU65564 MPQ65539:MPQ65564 MZM65539:MZM65564 NJI65539:NJI65564 NTE65539:NTE65564 ODA65539:ODA65564 OMW65539:OMW65564 OWS65539:OWS65564 PGO65539:PGO65564 PQK65539:PQK65564 QAG65539:QAG65564 QKC65539:QKC65564 QTY65539:QTY65564 RDU65539:RDU65564 RNQ65539:RNQ65564 RXM65539:RXM65564 SHI65539:SHI65564 SRE65539:SRE65564 TBA65539:TBA65564 TKW65539:TKW65564 TUS65539:TUS65564 UEO65539:UEO65564 UOK65539:UOK65564 UYG65539:UYG65564 VIC65539:VIC65564 VRY65539:VRY65564 WBU65539:WBU65564 WLQ65539:WLQ65564 WVM65539:WVM65564 E131075:E131100 JA131075:JA131100 SW131075:SW131100 ACS131075:ACS131100 AMO131075:AMO131100 AWK131075:AWK131100 BGG131075:BGG131100 BQC131075:BQC131100 BZY131075:BZY131100 CJU131075:CJU131100 CTQ131075:CTQ131100 DDM131075:DDM131100 DNI131075:DNI131100 DXE131075:DXE131100 EHA131075:EHA131100 EQW131075:EQW131100 FAS131075:FAS131100 FKO131075:FKO131100 FUK131075:FUK131100 GEG131075:GEG131100 GOC131075:GOC131100 GXY131075:GXY131100 HHU131075:HHU131100 HRQ131075:HRQ131100 IBM131075:IBM131100 ILI131075:ILI131100 IVE131075:IVE131100 JFA131075:JFA131100 JOW131075:JOW131100 JYS131075:JYS131100 KIO131075:KIO131100 KSK131075:KSK131100 LCG131075:LCG131100 LMC131075:LMC131100 LVY131075:LVY131100 MFU131075:MFU131100 MPQ131075:MPQ131100 MZM131075:MZM131100 NJI131075:NJI131100 NTE131075:NTE131100 ODA131075:ODA131100 OMW131075:OMW131100 OWS131075:OWS131100 PGO131075:PGO131100 PQK131075:PQK131100 QAG131075:QAG131100 QKC131075:QKC131100 QTY131075:QTY131100 RDU131075:RDU131100 RNQ131075:RNQ131100 RXM131075:RXM131100 SHI131075:SHI131100 SRE131075:SRE131100 TBA131075:TBA131100 TKW131075:TKW131100 TUS131075:TUS131100 UEO131075:UEO131100 UOK131075:UOK131100 UYG131075:UYG131100 VIC131075:VIC131100 VRY131075:VRY131100 WBU131075:WBU131100 WLQ131075:WLQ131100 WVM131075:WVM131100 E196611:E196636 JA196611:JA196636 SW196611:SW196636 ACS196611:ACS196636 AMO196611:AMO196636 AWK196611:AWK196636 BGG196611:BGG196636 BQC196611:BQC196636 BZY196611:BZY196636 CJU196611:CJU196636 CTQ196611:CTQ196636 DDM196611:DDM196636 DNI196611:DNI196636 DXE196611:DXE196636 EHA196611:EHA196636 EQW196611:EQW196636 FAS196611:FAS196636 FKO196611:FKO196636 FUK196611:FUK196636 GEG196611:GEG196636 GOC196611:GOC196636 GXY196611:GXY196636 HHU196611:HHU196636 HRQ196611:HRQ196636 IBM196611:IBM196636 ILI196611:ILI196636 IVE196611:IVE196636 JFA196611:JFA196636 JOW196611:JOW196636 JYS196611:JYS196636 KIO196611:KIO196636 KSK196611:KSK196636 LCG196611:LCG196636 LMC196611:LMC196636 LVY196611:LVY196636 MFU196611:MFU196636 MPQ196611:MPQ196636 MZM196611:MZM196636 NJI196611:NJI196636 NTE196611:NTE196636 ODA196611:ODA196636 OMW196611:OMW196636 OWS196611:OWS196636 PGO196611:PGO196636 PQK196611:PQK196636 QAG196611:QAG196636 QKC196611:QKC196636 QTY196611:QTY196636 RDU196611:RDU196636 RNQ196611:RNQ196636 RXM196611:RXM196636 SHI196611:SHI196636 SRE196611:SRE196636 TBA196611:TBA196636 TKW196611:TKW196636 TUS196611:TUS196636 UEO196611:UEO196636 UOK196611:UOK196636 UYG196611:UYG196636 VIC196611:VIC196636 VRY196611:VRY196636 WBU196611:WBU196636 WLQ196611:WLQ196636 WVM196611:WVM196636 E262147:E262172 JA262147:JA262172 SW262147:SW262172 ACS262147:ACS262172 AMO262147:AMO262172 AWK262147:AWK262172 BGG262147:BGG262172 BQC262147:BQC262172 BZY262147:BZY262172 CJU262147:CJU262172 CTQ262147:CTQ262172 DDM262147:DDM262172 DNI262147:DNI262172 DXE262147:DXE262172 EHA262147:EHA262172 EQW262147:EQW262172 FAS262147:FAS262172 FKO262147:FKO262172 FUK262147:FUK262172 GEG262147:GEG262172 GOC262147:GOC262172 GXY262147:GXY262172 HHU262147:HHU262172 HRQ262147:HRQ262172 IBM262147:IBM262172 ILI262147:ILI262172 IVE262147:IVE262172 JFA262147:JFA262172 JOW262147:JOW262172 JYS262147:JYS262172 KIO262147:KIO262172 KSK262147:KSK262172 LCG262147:LCG262172 LMC262147:LMC262172 LVY262147:LVY262172 MFU262147:MFU262172 MPQ262147:MPQ262172 MZM262147:MZM262172 NJI262147:NJI262172 NTE262147:NTE262172 ODA262147:ODA262172 OMW262147:OMW262172 OWS262147:OWS262172 PGO262147:PGO262172 PQK262147:PQK262172 QAG262147:QAG262172 QKC262147:QKC262172 QTY262147:QTY262172 RDU262147:RDU262172 RNQ262147:RNQ262172 RXM262147:RXM262172 SHI262147:SHI262172 SRE262147:SRE262172 TBA262147:TBA262172 TKW262147:TKW262172 TUS262147:TUS262172 UEO262147:UEO262172 UOK262147:UOK262172 UYG262147:UYG262172 VIC262147:VIC262172 VRY262147:VRY262172 WBU262147:WBU262172 WLQ262147:WLQ262172 WVM262147:WVM262172 E327683:E327708 JA327683:JA327708 SW327683:SW327708 ACS327683:ACS327708 AMO327683:AMO327708 AWK327683:AWK327708 BGG327683:BGG327708 BQC327683:BQC327708 BZY327683:BZY327708 CJU327683:CJU327708 CTQ327683:CTQ327708 DDM327683:DDM327708 DNI327683:DNI327708 DXE327683:DXE327708 EHA327683:EHA327708 EQW327683:EQW327708 FAS327683:FAS327708 FKO327683:FKO327708 FUK327683:FUK327708 GEG327683:GEG327708 GOC327683:GOC327708 GXY327683:GXY327708 HHU327683:HHU327708 HRQ327683:HRQ327708 IBM327683:IBM327708 ILI327683:ILI327708 IVE327683:IVE327708 JFA327683:JFA327708 JOW327683:JOW327708 JYS327683:JYS327708 KIO327683:KIO327708 KSK327683:KSK327708 LCG327683:LCG327708 LMC327683:LMC327708 LVY327683:LVY327708 MFU327683:MFU327708 MPQ327683:MPQ327708 MZM327683:MZM327708 NJI327683:NJI327708 NTE327683:NTE327708 ODA327683:ODA327708 OMW327683:OMW327708 OWS327683:OWS327708 PGO327683:PGO327708 PQK327683:PQK327708 QAG327683:QAG327708 QKC327683:QKC327708 QTY327683:QTY327708 RDU327683:RDU327708 RNQ327683:RNQ327708 RXM327683:RXM327708 SHI327683:SHI327708 SRE327683:SRE327708 TBA327683:TBA327708 TKW327683:TKW327708 TUS327683:TUS327708 UEO327683:UEO327708 UOK327683:UOK327708 UYG327683:UYG327708 VIC327683:VIC327708 VRY327683:VRY327708 WBU327683:WBU327708 WLQ327683:WLQ327708 WVM327683:WVM327708 E393219:E393244 JA393219:JA393244 SW393219:SW393244 ACS393219:ACS393244 AMO393219:AMO393244 AWK393219:AWK393244 BGG393219:BGG393244 BQC393219:BQC393244 BZY393219:BZY393244 CJU393219:CJU393244 CTQ393219:CTQ393244 DDM393219:DDM393244 DNI393219:DNI393244 DXE393219:DXE393244 EHA393219:EHA393244 EQW393219:EQW393244 FAS393219:FAS393244 FKO393219:FKO393244 FUK393219:FUK393244 GEG393219:GEG393244 GOC393219:GOC393244 GXY393219:GXY393244 HHU393219:HHU393244 HRQ393219:HRQ393244 IBM393219:IBM393244 ILI393219:ILI393244 IVE393219:IVE393244 JFA393219:JFA393244 JOW393219:JOW393244 JYS393219:JYS393244 KIO393219:KIO393244 KSK393219:KSK393244 LCG393219:LCG393244 LMC393219:LMC393244 LVY393219:LVY393244 MFU393219:MFU393244 MPQ393219:MPQ393244 MZM393219:MZM393244 NJI393219:NJI393244 NTE393219:NTE393244 ODA393219:ODA393244 OMW393219:OMW393244 OWS393219:OWS393244 PGO393219:PGO393244 PQK393219:PQK393244 QAG393219:QAG393244 QKC393219:QKC393244 QTY393219:QTY393244 RDU393219:RDU393244 RNQ393219:RNQ393244 RXM393219:RXM393244 SHI393219:SHI393244 SRE393219:SRE393244 TBA393219:TBA393244 TKW393219:TKW393244 TUS393219:TUS393244 UEO393219:UEO393244 UOK393219:UOK393244 UYG393219:UYG393244 VIC393219:VIC393244 VRY393219:VRY393244 WBU393219:WBU393244 WLQ393219:WLQ393244 WVM393219:WVM393244 E458755:E458780 JA458755:JA458780 SW458755:SW458780 ACS458755:ACS458780 AMO458755:AMO458780 AWK458755:AWK458780 BGG458755:BGG458780 BQC458755:BQC458780 BZY458755:BZY458780 CJU458755:CJU458780 CTQ458755:CTQ458780 DDM458755:DDM458780 DNI458755:DNI458780 DXE458755:DXE458780 EHA458755:EHA458780 EQW458755:EQW458780 FAS458755:FAS458780 FKO458755:FKO458780 FUK458755:FUK458780 GEG458755:GEG458780 GOC458755:GOC458780 GXY458755:GXY458780 HHU458755:HHU458780 HRQ458755:HRQ458780 IBM458755:IBM458780 ILI458755:ILI458780 IVE458755:IVE458780 JFA458755:JFA458780 JOW458755:JOW458780 JYS458755:JYS458780 KIO458755:KIO458780 KSK458755:KSK458780 LCG458755:LCG458780 LMC458755:LMC458780 LVY458755:LVY458780 MFU458755:MFU458780 MPQ458755:MPQ458780 MZM458755:MZM458780 NJI458755:NJI458780 NTE458755:NTE458780 ODA458755:ODA458780 OMW458755:OMW458780 OWS458755:OWS458780 PGO458755:PGO458780 PQK458755:PQK458780 QAG458755:QAG458780 QKC458755:QKC458780 QTY458755:QTY458780 RDU458755:RDU458780 RNQ458755:RNQ458780 RXM458755:RXM458780 SHI458755:SHI458780 SRE458755:SRE458780 TBA458755:TBA458780 TKW458755:TKW458780 TUS458755:TUS458780 UEO458755:UEO458780 UOK458755:UOK458780 UYG458755:UYG458780 VIC458755:VIC458780 VRY458755:VRY458780 WBU458755:WBU458780 WLQ458755:WLQ458780 WVM458755:WVM458780 E524291:E524316 JA524291:JA524316 SW524291:SW524316 ACS524291:ACS524316 AMO524291:AMO524316 AWK524291:AWK524316 BGG524291:BGG524316 BQC524291:BQC524316 BZY524291:BZY524316 CJU524291:CJU524316 CTQ524291:CTQ524316 DDM524291:DDM524316 DNI524291:DNI524316 DXE524291:DXE524316 EHA524291:EHA524316 EQW524291:EQW524316 FAS524291:FAS524316 FKO524291:FKO524316 FUK524291:FUK524316 GEG524291:GEG524316 GOC524291:GOC524316 GXY524291:GXY524316 HHU524291:HHU524316 HRQ524291:HRQ524316 IBM524291:IBM524316 ILI524291:ILI524316 IVE524291:IVE524316 JFA524291:JFA524316 JOW524291:JOW524316 JYS524291:JYS524316 KIO524291:KIO524316 KSK524291:KSK524316 LCG524291:LCG524316 LMC524291:LMC524316 LVY524291:LVY524316 MFU524291:MFU524316 MPQ524291:MPQ524316 MZM524291:MZM524316 NJI524291:NJI524316 NTE524291:NTE524316 ODA524291:ODA524316 OMW524291:OMW524316 OWS524291:OWS524316 PGO524291:PGO524316 PQK524291:PQK524316 QAG524291:QAG524316 QKC524291:QKC524316 QTY524291:QTY524316 RDU524291:RDU524316 RNQ524291:RNQ524316 RXM524291:RXM524316 SHI524291:SHI524316 SRE524291:SRE524316 TBA524291:TBA524316 TKW524291:TKW524316 TUS524291:TUS524316 UEO524291:UEO524316 UOK524291:UOK524316 UYG524291:UYG524316 VIC524291:VIC524316 VRY524291:VRY524316 WBU524291:WBU524316 WLQ524291:WLQ524316 WVM524291:WVM524316 E589827:E589852 JA589827:JA589852 SW589827:SW589852 ACS589827:ACS589852 AMO589827:AMO589852 AWK589827:AWK589852 BGG589827:BGG589852 BQC589827:BQC589852 BZY589827:BZY589852 CJU589827:CJU589852 CTQ589827:CTQ589852 DDM589827:DDM589852 DNI589827:DNI589852 DXE589827:DXE589852 EHA589827:EHA589852 EQW589827:EQW589852 FAS589827:FAS589852 FKO589827:FKO589852 FUK589827:FUK589852 GEG589827:GEG589852 GOC589827:GOC589852 GXY589827:GXY589852 HHU589827:HHU589852 HRQ589827:HRQ589852 IBM589827:IBM589852 ILI589827:ILI589852 IVE589827:IVE589852 JFA589827:JFA589852 JOW589827:JOW589852 JYS589827:JYS589852 KIO589827:KIO589852 KSK589827:KSK589852 LCG589827:LCG589852 LMC589827:LMC589852 LVY589827:LVY589852 MFU589827:MFU589852 MPQ589827:MPQ589852 MZM589827:MZM589852 NJI589827:NJI589852 NTE589827:NTE589852 ODA589827:ODA589852 OMW589827:OMW589852 OWS589827:OWS589852 PGO589827:PGO589852 PQK589827:PQK589852 QAG589827:QAG589852 QKC589827:QKC589852 QTY589827:QTY589852 RDU589827:RDU589852 RNQ589827:RNQ589852 RXM589827:RXM589852 SHI589827:SHI589852 SRE589827:SRE589852 TBA589827:TBA589852 TKW589827:TKW589852 TUS589827:TUS589852 UEO589827:UEO589852 UOK589827:UOK589852 UYG589827:UYG589852 VIC589827:VIC589852 VRY589827:VRY589852 WBU589827:WBU589852 WLQ589827:WLQ589852 WVM589827:WVM589852 E655363:E655388 JA655363:JA655388 SW655363:SW655388 ACS655363:ACS655388 AMO655363:AMO655388 AWK655363:AWK655388 BGG655363:BGG655388 BQC655363:BQC655388 BZY655363:BZY655388 CJU655363:CJU655388 CTQ655363:CTQ655388 DDM655363:DDM655388 DNI655363:DNI655388 DXE655363:DXE655388 EHA655363:EHA655388 EQW655363:EQW655388 FAS655363:FAS655388 FKO655363:FKO655388 FUK655363:FUK655388 GEG655363:GEG655388 GOC655363:GOC655388 GXY655363:GXY655388 HHU655363:HHU655388 HRQ655363:HRQ655388 IBM655363:IBM655388 ILI655363:ILI655388 IVE655363:IVE655388 JFA655363:JFA655388 JOW655363:JOW655388 JYS655363:JYS655388 KIO655363:KIO655388 KSK655363:KSK655388 LCG655363:LCG655388 LMC655363:LMC655388 LVY655363:LVY655388 MFU655363:MFU655388 MPQ655363:MPQ655388 MZM655363:MZM655388 NJI655363:NJI655388 NTE655363:NTE655388 ODA655363:ODA655388 OMW655363:OMW655388 OWS655363:OWS655388 PGO655363:PGO655388 PQK655363:PQK655388 QAG655363:QAG655388 QKC655363:QKC655388 QTY655363:QTY655388 RDU655363:RDU655388 RNQ655363:RNQ655388 RXM655363:RXM655388 SHI655363:SHI655388 SRE655363:SRE655388 TBA655363:TBA655388 TKW655363:TKW655388 TUS655363:TUS655388 UEO655363:UEO655388 UOK655363:UOK655388 UYG655363:UYG655388 VIC655363:VIC655388 VRY655363:VRY655388 WBU655363:WBU655388 WLQ655363:WLQ655388 WVM655363:WVM655388 E720899:E720924 JA720899:JA720924 SW720899:SW720924 ACS720899:ACS720924 AMO720899:AMO720924 AWK720899:AWK720924 BGG720899:BGG720924 BQC720899:BQC720924 BZY720899:BZY720924 CJU720899:CJU720924 CTQ720899:CTQ720924 DDM720899:DDM720924 DNI720899:DNI720924 DXE720899:DXE720924 EHA720899:EHA720924 EQW720899:EQW720924 FAS720899:FAS720924 FKO720899:FKO720924 FUK720899:FUK720924 GEG720899:GEG720924 GOC720899:GOC720924 GXY720899:GXY720924 HHU720899:HHU720924 HRQ720899:HRQ720924 IBM720899:IBM720924 ILI720899:ILI720924 IVE720899:IVE720924 JFA720899:JFA720924 JOW720899:JOW720924 JYS720899:JYS720924 KIO720899:KIO720924 KSK720899:KSK720924 LCG720899:LCG720924 LMC720899:LMC720924 LVY720899:LVY720924 MFU720899:MFU720924 MPQ720899:MPQ720924 MZM720899:MZM720924 NJI720899:NJI720924 NTE720899:NTE720924 ODA720899:ODA720924 OMW720899:OMW720924 OWS720899:OWS720924 PGO720899:PGO720924 PQK720899:PQK720924 QAG720899:QAG720924 QKC720899:QKC720924 QTY720899:QTY720924 RDU720899:RDU720924 RNQ720899:RNQ720924 RXM720899:RXM720924 SHI720899:SHI720924 SRE720899:SRE720924 TBA720899:TBA720924 TKW720899:TKW720924 TUS720899:TUS720924 UEO720899:UEO720924 UOK720899:UOK720924 UYG720899:UYG720924 VIC720899:VIC720924 VRY720899:VRY720924 WBU720899:WBU720924 WLQ720899:WLQ720924 WVM720899:WVM720924 E786435:E786460 JA786435:JA786460 SW786435:SW786460 ACS786435:ACS786460 AMO786435:AMO786460 AWK786435:AWK786460 BGG786435:BGG786460 BQC786435:BQC786460 BZY786435:BZY786460 CJU786435:CJU786460 CTQ786435:CTQ786460 DDM786435:DDM786460 DNI786435:DNI786460 DXE786435:DXE786460 EHA786435:EHA786460 EQW786435:EQW786460 FAS786435:FAS786460 FKO786435:FKO786460 FUK786435:FUK786460 GEG786435:GEG786460 GOC786435:GOC786460 GXY786435:GXY786460 HHU786435:HHU786460 HRQ786435:HRQ786460 IBM786435:IBM786460 ILI786435:ILI786460 IVE786435:IVE786460 JFA786435:JFA786460 JOW786435:JOW786460 JYS786435:JYS786460 KIO786435:KIO786460 KSK786435:KSK786460 LCG786435:LCG786460 LMC786435:LMC786460 LVY786435:LVY786460 MFU786435:MFU786460 MPQ786435:MPQ786460 MZM786435:MZM786460 NJI786435:NJI786460 NTE786435:NTE786460 ODA786435:ODA786460 OMW786435:OMW786460 OWS786435:OWS786460 PGO786435:PGO786460 PQK786435:PQK786460 QAG786435:QAG786460 QKC786435:QKC786460 QTY786435:QTY786460 RDU786435:RDU786460 RNQ786435:RNQ786460 RXM786435:RXM786460 SHI786435:SHI786460 SRE786435:SRE786460 TBA786435:TBA786460 TKW786435:TKW786460 TUS786435:TUS786460 UEO786435:UEO786460 UOK786435:UOK786460 UYG786435:UYG786460 VIC786435:VIC786460 VRY786435:VRY786460 WBU786435:WBU786460 WLQ786435:WLQ786460 WVM786435:WVM786460 E851971:E851996 JA851971:JA851996 SW851971:SW851996 ACS851971:ACS851996 AMO851971:AMO851996 AWK851971:AWK851996 BGG851971:BGG851996 BQC851971:BQC851996 BZY851971:BZY851996 CJU851971:CJU851996 CTQ851971:CTQ851996 DDM851971:DDM851996 DNI851971:DNI851996 DXE851971:DXE851996 EHA851971:EHA851996 EQW851971:EQW851996 FAS851971:FAS851996 FKO851971:FKO851996 FUK851971:FUK851996 GEG851971:GEG851996 GOC851971:GOC851996 GXY851971:GXY851996 HHU851971:HHU851996 HRQ851971:HRQ851996 IBM851971:IBM851996 ILI851971:ILI851996 IVE851971:IVE851996 JFA851971:JFA851996 JOW851971:JOW851996 JYS851971:JYS851996 KIO851971:KIO851996 KSK851971:KSK851996 LCG851971:LCG851996 LMC851971:LMC851996 LVY851971:LVY851996 MFU851971:MFU851996 MPQ851971:MPQ851996 MZM851971:MZM851996 NJI851971:NJI851996 NTE851971:NTE851996 ODA851971:ODA851996 OMW851971:OMW851996 OWS851971:OWS851996 PGO851971:PGO851996 PQK851971:PQK851996 QAG851971:QAG851996 QKC851971:QKC851996 QTY851971:QTY851996 RDU851971:RDU851996 RNQ851971:RNQ851996 RXM851971:RXM851996 SHI851971:SHI851996 SRE851971:SRE851996 TBA851971:TBA851996 TKW851971:TKW851996 TUS851971:TUS851996 UEO851971:UEO851996 UOK851971:UOK851996 UYG851971:UYG851996 VIC851971:VIC851996 VRY851971:VRY851996 WBU851971:WBU851996 WLQ851971:WLQ851996 WVM851971:WVM851996 E917507:E917532 JA917507:JA917532 SW917507:SW917532 ACS917507:ACS917532 AMO917507:AMO917532 AWK917507:AWK917532 BGG917507:BGG917532 BQC917507:BQC917532 BZY917507:BZY917532 CJU917507:CJU917532 CTQ917507:CTQ917532 DDM917507:DDM917532 DNI917507:DNI917532 DXE917507:DXE917532 EHA917507:EHA917532 EQW917507:EQW917532 FAS917507:FAS917532 FKO917507:FKO917532 FUK917507:FUK917532 GEG917507:GEG917532 GOC917507:GOC917532 GXY917507:GXY917532 HHU917507:HHU917532 HRQ917507:HRQ917532 IBM917507:IBM917532 ILI917507:ILI917532 IVE917507:IVE917532 JFA917507:JFA917532 JOW917507:JOW917532 JYS917507:JYS917532 KIO917507:KIO917532 KSK917507:KSK917532 LCG917507:LCG917532 LMC917507:LMC917532 LVY917507:LVY917532 MFU917507:MFU917532 MPQ917507:MPQ917532 MZM917507:MZM917532 NJI917507:NJI917532 NTE917507:NTE917532 ODA917507:ODA917532 OMW917507:OMW917532 OWS917507:OWS917532 PGO917507:PGO917532 PQK917507:PQK917532 QAG917507:QAG917532 QKC917507:QKC917532 QTY917507:QTY917532 RDU917507:RDU917532 RNQ917507:RNQ917532 RXM917507:RXM917532 SHI917507:SHI917532 SRE917507:SRE917532 TBA917507:TBA917532 TKW917507:TKW917532 TUS917507:TUS917532 UEO917507:UEO917532 UOK917507:UOK917532 UYG917507:UYG917532 VIC917507:VIC917532 VRY917507:VRY917532 WBU917507:WBU917532 WLQ917507:WLQ917532 WVM917507:WVM917532 E983043:E983068 JA983043:JA983068 SW983043:SW983068 ACS983043:ACS983068 AMO983043:AMO983068 AWK983043:AWK983068 BGG983043:BGG983068 BQC983043:BQC983068 BZY983043:BZY983068 CJU983043:CJU983068 CTQ983043:CTQ983068 DDM983043:DDM983068 DNI983043:DNI983068 DXE983043:DXE983068 EHA983043:EHA983068 EQW983043:EQW983068 FAS983043:FAS983068 FKO983043:FKO983068 FUK983043:FUK983068 GEG983043:GEG983068 GOC983043:GOC983068 GXY983043:GXY983068 HHU983043:HHU983068 HRQ983043:HRQ983068 IBM983043:IBM983068 ILI983043:ILI983068 IVE983043:IVE983068 JFA983043:JFA983068 JOW983043:JOW983068 JYS983043:JYS983068 KIO983043:KIO983068 KSK983043:KSK983068 LCG983043:LCG983068 LMC983043:LMC983068 LVY983043:LVY983068 MFU983043:MFU983068 MPQ983043:MPQ983068 MZM983043:MZM983068 NJI983043:NJI983068 NTE983043:NTE983068 ODA983043:ODA983068 OMW983043:OMW983068 OWS983043:OWS983068 PGO983043:PGO983068 PQK983043:PQK983068 QAG983043:QAG983068 QKC983043:QKC983068 QTY983043:QTY983068 RDU983043:RDU983068 RNQ983043:RNQ983068 RXM983043:RXM983068 SHI983043:SHI983068 SRE983043:SRE983068 TBA983043:TBA983068 TKW983043:TKW983068 TUS983043:TUS983068 UEO983043:UEO983068 UOK983043:UOK983068 UYG983043:UYG983068 VIC983043:VIC983068 VRY983043:VRY983068 WBU983043:WBU983068 WLQ983043:WLQ983068 WVM983043:WVM983068" xr:uid="{0E44B90F-17A0-47DE-9ACA-D9FCF5AF3953}">
      <formula1>"OK , Prévu"</formula1>
    </dataValidation>
  </dataValidations>
  <hyperlinks>
    <hyperlink ref="C35" r:id="rId1" xr:uid="{85151DAE-4C43-4397-8289-AA592B596CC3}"/>
    <hyperlink ref="C36" r:id="rId2" xr:uid="{979CD53F-7BE9-4234-AB6E-4790A1FE9023}"/>
    <hyperlink ref="C32" r:id="rId3" xr:uid="{CFC949E4-9AB6-474F-914F-3D59FF9EB666}"/>
    <hyperlink ref="C41" r:id="rId4" xr:uid="{94A7A78E-B415-46F8-8316-E202F96A2A02}"/>
  </hyperlinks>
  <pageMargins left="0.25" right="0.25" top="0.75" bottom="0.75" header="0.3" footer="0.3"/>
  <pageSetup paperSize="9" orientation="portrait" horizontalDpi="360" verticalDpi="360" r:id="rId5"/>
  <headerFooter>
    <oddHeader>&amp;L&amp;G&amp;C&amp;"-,Gras"&amp;16&amp;KFF0000Liste des formations EPSA - Saison 2019</oddHeader>
    <oddFooter>&amp;Lpar NGO (Directeur de Projet)&amp;CVersion 1.0 du 12/12/2019&amp;RSTUF'2019 Optimus</oddFooter>
  </headerFooter>
  <legacyDrawingHF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E38C4-EC31-4595-A4D3-7CEC6F6F1558}">
  <dimension ref="A1:F14"/>
  <sheetViews>
    <sheetView showGridLines="0" workbookViewId="0">
      <selection activeCell="C28" sqref="C28"/>
    </sheetView>
  </sheetViews>
  <sheetFormatPr baseColWidth="10" defaultColWidth="51.54296875" defaultRowHeight="13.5" x14ac:dyDescent="0.25"/>
  <cols>
    <col min="1" max="1" width="51.54296875" style="102" customWidth="1"/>
    <col min="2" max="2" width="51.54296875" style="101" customWidth="1"/>
    <col min="3" max="4" width="63.81640625" style="101" customWidth="1"/>
    <col min="5" max="16384" width="51.54296875" style="101"/>
  </cols>
  <sheetData>
    <row r="1" spans="1:6" s="102" customFormat="1" ht="14" x14ac:dyDescent="0.35">
      <c r="A1" s="145" t="s">
        <v>458</v>
      </c>
      <c r="B1" s="144" t="s">
        <v>457</v>
      </c>
      <c r="C1" s="166" t="s">
        <v>456</v>
      </c>
      <c r="D1" s="167"/>
      <c r="E1" s="168"/>
    </row>
    <row r="2" spans="1:6" s="102" customFormat="1" ht="14.5" thickBot="1" x14ac:dyDescent="0.4">
      <c r="A2" s="143" t="s">
        <v>455</v>
      </c>
      <c r="B2" s="142"/>
      <c r="C2" s="141" t="s">
        <v>454</v>
      </c>
      <c r="D2" s="141" t="s">
        <v>453</v>
      </c>
      <c r="E2" s="141" t="s">
        <v>452</v>
      </c>
      <c r="F2" s="141" t="s">
        <v>451</v>
      </c>
    </row>
    <row r="3" spans="1:6" ht="230" x14ac:dyDescent="0.25">
      <c r="A3" s="140" t="s">
        <v>450</v>
      </c>
      <c r="B3" s="139"/>
      <c r="C3" s="138" t="s">
        <v>449</v>
      </c>
      <c r="D3" s="137"/>
      <c r="E3" s="136"/>
      <c r="F3" s="136"/>
    </row>
    <row r="4" spans="1:6" ht="46" x14ac:dyDescent="0.25">
      <c r="A4" s="135" t="s">
        <v>448</v>
      </c>
      <c r="B4" s="124"/>
      <c r="C4" s="127" t="s">
        <v>447</v>
      </c>
      <c r="D4" s="126"/>
      <c r="E4" s="121"/>
      <c r="F4" s="121"/>
    </row>
    <row r="5" spans="1:6" ht="34.5" x14ac:dyDescent="0.25">
      <c r="A5" s="135" t="s">
        <v>446</v>
      </c>
      <c r="B5" s="124"/>
      <c r="C5" s="134" t="s">
        <v>445</v>
      </c>
      <c r="D5" s="134"/>
      <c r="E5" s="121"/>
      <c r="F5" s="121"/>
    </row>
    <row r="6" spans="1:6" ht="23" thickBot="1" x14ac:dyDescent="0.3">
      <c r="A6" s="133" t="s">
        <v>444</v>
      </c>
      <c r="B6" s="108"/>
      <c r="C6" s="107"/>
      <c r="D6" s="106"/>
      <c r="E6" s="105"/>
      <c r="F6" s="105"/>
    </row>
    <row r="7" spans="1:6" ht="80.5" x14ac:dyDescent="0.25">
      <c r="A7" s="132" t="s">
        <v>345</v>
      </c>
      <c r="B7" s="131"/>
      <c r="C7" s="130" t="s">
        <v>443</v>
      </c>
      <c r="D7" s="129"/>
      <c r="E7" s="128"/>
      <c r="F7" s="128"/>
    </row>
    <row r="8" spans="1:6" ht="34.5" x14ac:dyDescent="0.25">
      <c r="A8" s="125" t="s">
        <v>339</v>
      </c>
      <c r="B8" s="124"/>
      <c r="C8" s="127" t="s">
        <v>442</v>
      </c>
      <c r="D8" s="126"/>
      <c r="E8" s="121"/>
      <c r="F8" s="121"/>
    </row>
    <row r="9" spans="1:6" ht="22.5" x14ac:dyDescent="0.25">
      <c r="A9" s="125" t="s">
        <v>441</v>
      </c>
      <c r="B9" s="124"/>
      <c r="C9" s="123"/>
      <c r="D9" s="122"/>
      <c r="E9" s="121"/>
      <c r="F9" s="121"/>
    </row>
    <row r="10" spans="1:6" ht="22.5" x14ac:dyDescent="0.25">
      <c r="A10" s="120" t="s">
        <v>440</v>
      </c>
      <c r="B10" s="108"/>
      <c r="C10" s="107" t="s">
        <v>439</v>
      </c>
      <c r="D10" s="106"/>
      <c r="E10" s="105"/>
      <c r="F10" s="105"/>
    </row>
    <row r="11" spans="1:6" ht="46.5" thickBot="1" x14ac:dyDescent="0.3">
      <c r="A11" s="119" t="s">
        <v>341</v>
      </c>
      <c r="B11" s="118"/>
      <c r="C11" s="117" t="s">
        <v>438</v>
      </c>
      <c r="D11" s="116"/>
      <c r="E11" s="115"/>
      <c r="F11" s="115"/>
    </row>
    <row r="12" spans="1:6" ht="22.5" x14ac:dyDescent="0.25">
      <c r="A12" s="114" t="s">
        <v>437</v>
      </c>
      <c r="B12" s="113"/>
      <c r="C12" s="112"/>
      <c r="D12" s="111"/>
      <c r="E12" s="110"/>
      <c r="F12" s="110"/>
    </row>
    <row r="13" spans="1:6" ht="23" x14ac:dyDescent="0.25">
      <c r="A13" s="109" t="s">
        <v>436</v>
      </c>
      <c r="B13" s="108"/>
      <c r="C13" s="107" t="s">
        <v>435</v>
      </c>
      <c r="D13" s="106"/>
      <c r="E13" s="105"/>
      <c r="F13" s="105"/>
    </row>
    <row r="14" spans="1:6" ht="40.5" x14ac:dyDescent="0.25">
      <c r="A14" s="104" t="s">
        <v>434</v>
      </c>
      <c r="B14" s="103" t="s">
        <v>433</v>
      </c>
      <c r="C14" s="103"/>
      <c r="D14" s="103"/>
      <c r="E14" s="103" t="s">
        <v>432</v>
      </c>
      <c r="F14" s="103"/>
    </row>
  </sheetData>
  <mergeCells count="1">
    <mergeCell ref="C1:E1"/>
  </mergeCells>
  <pageMargins left="0.7" right="0.7" top="0.75" bottom="0.75" header="0.3" footer="0.3"/>
  <pageSetup paperSize="9" orientation="portrait" horizontalDpi="300" verticalDpi="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FCF0A-DDB0-4567-9ADD-A846055A913C}">
  <dimension ref="A1:C132"/>
  <sheetViews>
    <sheetView view="pageLayout" zoomScaleNormal="100" workbookViewId="0">
      <selection activeCell="B98" sqref="B98"/>
    </sheetView>
  </sheetViews>
  <sheetFormatPr baseColWidth="10" defaultColWidth="11.453125" defaultRowHeight="14.5" outlineLevelRow="1" x14ac:dyDescent="0.35"/>
  <cols>
    <col min="1" max="1" width="25.36328125" style="83" customWidth="1"/>
    <col min="2" max="2" width="38.81640625" style="83" customWidth="1"/>
    <col min="3" max="3" width="34" style="83" customWidth="1"/>
    <col min="4" max="256" width="11.453125" style="83"/>
    <col min="257" max="257" width="25.36328125" style="83" customWidth="1"/>
    <col min="258" max="258" width="38.81640625" style="83" customWidth="1"/>
    <col min="259" max="259" width="34" style="83" customWidth="1"/>
    <col min="260" max="512" width="11.453125" style="83"/>
    <col min="513" max="513" width="25.36328125" style="83" customWidth="1"/>
    <col min="514" max="514" width="38.81640625" style="83" customWidth="1"/>
    <col min="515" max="515" width="34" style="83" customWidth="1"/>
    <col min="516" max="768" width="11.453125" style="83"/>
    <col min="769" max="769" width="25.36328125" style="83" customWidth="1"/>
    <col min="770" max="770" width="38.81640625" style="83" customWidth="1"/>
    <col min="771" max="771" width="34" style="83" customWidth="1"/>
    <col min="772" max="1024" width="11.453125" style="83"/>
    <col min="1025" max="1025" width="25.36328125" style="83" customWidth="1"/>
    <col min="1026" max="1026" width="38.81640625" style="83" customWidth="1"/>
    <col min="1027" max="1027" width="34" style="83" customWidth="1"/>
    <col min="1028" max="1280" width="11.453125" style="83"/>
    <col min="1281" max="1281" width="25.36328125" style="83" customWidth="1"/>
    <col min="1282" max="1282" width="38.81640625" style="83" customWidth="1"/>
    <col min="1283" max="1283" width="34" style="83" customWidth="1"/>
    <col min="1284" max="1536" width="11.453125" style="83"/>
    <col min="1537" max="1537" width="25.36328125" style="83" customWidth="1"/>
    <col min="1538" max="1538" width="38.81640625" style="83" customWidth="1"/>
    <col min="1539" max="1539" width="34" style="83" customWidth="1"/>
    <col min="1540" max="1792" width="11.453125" style="83"/>
    <col min="1793" max="1793" width="25.36328125" style="83" customWidth="1"/>
    <col min="1794" max="1794" width="38.81640625" style="83" customWidth="1"/>
    <col min="1795" max="1795" width="34" style="83" customWidth="1"/>
    <col min="1796" max="2048" width="11.453125" style="83"/>
    <col min="2049" max="2049" width="25.36328125" style="83" customWidth="1"/>
    <col min="2050" max="2050" width="38.81640625" style="83" customWidth="1"/>
    <col min="2051" max="2051" width="34" style="83" customWidth="1"/>
    <col min="2052" max="2304" width="11.453125" style="83"/>
    <col min="2305" max="2305" width="25.36328125" style="83" customWidth="1"/>
    <col min="2306" max="2306" width="38.81640625" style="83" customWidth="1"/>
    <col min="2307" max="2307" width="34" style="83" customWidth="1"/>
    <col min="2308" max="2560" width="11.453125" style="83"/>
    <col min="2561" max="2561" width="25.36328125" style="83" customWidth="1"/>
    <col min="2562" max="2562" width="38.81640625" style="83" customWidth="1"/>
    <col min="2563" max="2563" width="34" style="83" customWidth="1"/>
    <col min="2564" max="2816" width="11.453125" style="83"/>
    <col min="2817" max="2817" width="25.36328125" style="83" customWidth="1"/>
    <col min="2818" max="2818" width="38.81640625" style="83" customWidth="1"/>
    <col min="2819" max="2819" width="34" style="83" customWidth="1"/>
    <col min="2820" max="3072" width="11.453125" style="83"/>
    <col min="3073" max="3073" width="25.36328125" style="83" customWidth="1"/>
    <col min="3074" max="3074" width="38.81640625" style="83" customWidth="1"/>
    <col min="3075" max="3075" width="34" style="83" customWidth="1"/>
    <col min="3076" max="3328" width="11.453125" style="83"/>
    <col min="3329" max="3329" width="25.36328125" style="83" customWidth="1"/>
    <col min="3330" max="3330" width="38.81640625" style="83" customWidth="1"/>
    <col min="3331" max="3331" width="34" style="83" customWidth="1"/>
    <col min="3332" max="3584" width="11.453125" style="83"/>
    <col min="3585" max="3585" width="25.36328125" style="83" customWidth="1"/>
    <col min="3586" max="3586" width="38.81640625" style="83" customWidth="1"/>
    <col min="3587" max="3587" width="34" style="83" customWidth="1"/>
    <col min="3588" max="3840" width="11.453125" style="83"/>
    <col min="3841" max="3841" width="25.36328125" style="83" customWidth="1"/>
    <col min="3842" max="3842" width="38.81640625" style="83" customWidth="1"/>
    <col min="3843" max="3843" width="34" style="83" customWidth="1"/>
    <col min="3844" max="4096" width="11.453125" style="83"/>
    <col min="4097" max="4097" width="25.36328125" style="83" customWidth="1"/>
    <col min="4098" max="4098" width="38.81640625" style="83" customWidth="1"/>
    <col min="4099" max="4099" width="34" style="83" customWidth="1"/>
    <col min="4100" max="4352" width="11.453125" style="83"/>
    <col min="4353" max="4353" width="25.36328125" style="83" customWidth="1"/>
    <col min="4354" max="4354" width="38.81640625" style="83" customWidth="1"/>
    <col min="4355" max="4355" width="34" style="83" customWidth="1"/>
    <col min="4356" max="4608" width="11.453125" style="83"/>
    <col min="4609" max="4609" width="25.36328125" style="83" customWidth="1"/>
    <col min="4610" max="4610" width="38.81640625" style="83" customWidth="1"/>
    <col min="4611" max="4611" width="34" style="83" customWidth="1"/>
    <col min="4612" max="4864" width="11.453125" style="83"/>
    <col min="4865" max="4865" width="25.36328125" style="83" customWidth="1"/>
    <col min="4866" max="4866" width="38.81640625" style="83" customWidth="1"/>
    <col min="4867" max="4867" width="34" style="83" customWidth="1"/>
    <col min="4868" max="5120" width="11.453125" style="83"/>
    <col min="5121" max="5121" width="25.36328125" style="83" customWidth="1"/>
    <col min="5122" max="5122" width="38.81640625" style="83" customWidth="1"/>
    <col min="5123" max="5123" width="34" style="83" customWidth="1"/>
    <col min="5124" max="5376" width="11.453125" style="83"/>
    <col min="5377" max="5377" width="25.36328125" style="83" customWidth="1"/>
    <col min="5378" max="5378" width="38.81640625" style="83" customWidth="1"/>
    <col min="5379" max="5379" width="34" style="83" customWidth="1"/>
    <col min="5380" max="5632" width="11.453125" style="83"/>
    <col min="5633" max="5633" width="25.36328125" style="83" customWidth="1"/>
    <col min="5634" max="5634" width="38.81640625" style="83" customWidth="1"/>
    <col min="5635" max="5635" width="34" style="83" customWidth="1"/>
    <col min="5636" max="5888" width="11.453125" style="83"/>
    <col min="5889" max="5889" width="25.36328125" style="83" customWidth="1"/>
    <col min="5890" max="5890" width="38.81640625" style="83" customWidth="1"/>
    <col min="5891" max="5891" width="34" style="83" customWidth="1"/>
    <col min="5892" max="6144" width="11.453125" style="83"/>
    <col min="6145" max="6145" width="25.36328125" style="83" customWidth="1"/>
    <col min="6146" max="6146" width="38.81640625" style="83" customWidth="1"/>
    <col min="6147" max="6147" width="34" style="83" customWidth="1"/>
    <col min="6148" max="6400" width="11.453125" style="83"/>
    <col min="6401" max="6401" width="25.36328125" style="83" customWidth="1"/>
    <col min="6402" max="6402" width="38.81640625" style="83" customWidth="1"/>
    <col min="6403" max="6403" width="34" style="83" customWidth="1"/>
    <col min="6404" max="6656" width="11.453125" style="83"/>
    <col min="6657" max="6657" width="25.36328125" style="83" customWidth="1"/>
    <col min="6658" max="6658" width="38.81640625" style="83" customWidth="1"/>
    <col min="6659" max="6659" width="34" style="83" customWidth="1"/>
    <col min="6660" max="6912" width="11.453125" style="83"/>
    <col min="6913" max="6913" width="25.36328125" style="83" customWidth="1"/>
    <col min="6914" max="6914" width="38.81640625" style="83" customWidth="1"/>
    <col min="6915" max="6915" width="34" style="83" customWidth="1"/>
    <col min="6916" max="7168" width="11.453125" style="83"/>
    <col min="7169" max="7169" width="25.36328125" style="83" customWidth="1"/>
    <col min="7170" max="7170" width="38.81640625" style="83" customWidth="1"/>
    <col min="7171" max="7171" width="34" style="83" customWidth="1"/>
    <col min="7172" max="7424" width="11.453125" style="83"/>
    <col min="7425" max="7425" width="25.36328125" style="83" customWidth="1"/>
    <col min="7426" max="7426" width="38.81640625" style="83" customWidth="1"/>
    <col min="7427" max="7427" width="34" style="83" customWidth="1"/>
    <col min="7428" max="7680" width="11.453125" style="83"/>
    <col min="7681" max="7681" width="25.36328125" style="83" customWidth="1"/>
    <col min="7682" max="7682" width="38.81640625" style="83" customWidth="1"/>
    <col min="7683" max="7683" width="34" style="83" customWidth="1"/>
    <col min="7684" max="7936" width="11.453125" style="83"/>
    <col min="7937" max="7937" width="25.36328125" style="83" customWidth="1"/>
    <col min="7938" max="7938" width="38.81640625" style="83" customWidth="1"/>
    <col min="7939" max="7939" width="34" style="83" customWidth="1"/>
    <col min="7940" max="8192" width="11.453125" style="83"/>
    <col min="8193" max="8193" width="25.36328125" style="83" customWidth="1"/>
    <col min="8194" max="8194" width="38.81640625" style="83" customWidth="1"/>
    <col min="8195" max="8195" width="34" style="83" customWidth="1"/>
    <col min="8196" max="8448" width="11.453125" style="83"/>
    <col min="8449" max="8449" width="25.36328125" style="83" customWidth="1"/>
    <col min="8450" max="8450" width="38.81640625" style="83" customWidth="1"/>
    <col min="8451" max="8451" width="34" style="83" customWidth="1"/>
    <col min="8452" max="8704" width="11.453125" style="83"/>
    <col min="8705" max="8705" width="25.36328125" style="83" customWidth="1"/>
    <col min="8706" max="8706" width="38.81640625" style="83" customWidth="1"/>
    <col min="8707" max="8707" width="34" style="83" customWidth="1"/>
    <col min="8708" max="8960" width="11.453125" style="83"/>
    <col min="8961" max="8961" width="25.36328125" style="83" customWidth="1"/>
    <col min="8962" max="8962" width="38.81640625" style="83" customWidth="1"/>
    <col min="8963" max="8963" width="34" style="83" customWidth="1"/>
    <col min="8964" max="9216" width="11.453125" style="83"/>
    <col min="9217" max="9217" width="25.36328125" style="83" customWidth="1"/>
    <col min="9218" max="9218" width="38.81640625" style="83" customWidth="1"/>
    <col min="9219" max="9219" width="34" style="83" customWidth="1"/>
    <col min="9220" max="9472" width="11.453125" style="83"/>
    <col min="9473" max="9473" width="25.36328125" style="83" customWidth="1"/>
    <col min="9474" max="9474" width="38.81640625" style="83" customWidth="1"/>
    <col min="9475" max="9475" width="34" style="83" customWidth="1"/>
    <col min="9476" max="9728" width="11.453125" style="83"/>
    <col min="9729" max="9729" width="25.36328125" style="83" customWidth="1"/>
    <col min="9730" max="9730" width="38.81640625" style="83" customWidth="1"/>
    <col min="9731" max="9731" width="34" style="83" customWidth="1"/>
    <col min="9732" max="9984" width="11.453125" style="83"/>
    <col min="9985" max="9985" width="25.36328125" style="83" customWidth="1"/>
    <col min="9986" max="9986" width="38.81640625" style="83" customWidth="1"/>
    <col min="9987" max="9987" width="34" style="83" customWidth="1"/>
    <col min="9988" max="10240" width="11.453125" style="83"/>
    <col min="10241" max="10241" width="25.36328125" style="83" customWidth="1"/>
    <col min="10242" max="10242" width="38.81640625" style="83" customWidth="1"/>
    <col min="10243" max="10243" width="34" style="83" customWidth="1"/>
    <col min="10244" max="10496" width="11.453125" style="83"/>
    <col min="10497" max="10497" width="25.36328125" style="83" customWidth="1"/>
    <col min="10498" max="10498" width="38.81640625" style="83" customWidth="1"/>
    <col min="10499" max="10499" width="34" style="83" customWidth="1"/>
    <col min="10500" max="10752" width="11.453125" style="83"/>
    <col min="10753" max="10753" width="25.36328125" style="83" customWidth="1"/>
    <col min="10754" max="10754" width="38.81640625" style="83" customWidth="1"/>
    <col min="10755" max="10755" width="34" style="83" customWidth="1"/>
    <col min="10756" max="11008" width="11.453125" style="83"/>
    <col min="11009" max="11009" width="25.36328125" style="83" customWidth="1"/>
    <col min="11010" max="11010" width="38.81640625" style="83" customWidth="1"/>
    <col min="11011" max="11011" width="34" style="83" customWidth="1"/>
    <col min="11012" max="11264" width="11.453125" style="83"/>
    <col min="11265" max="11265" width="25.36328125" style="83" customWidth="1"/>
    <col min="11266" max="11266" width="38.81640625" style="83" customWidth="1"/>
    <col min="11267" max="11267" width="34" style="83" customWidth="1"/>
    <col min="11268" max="11520" width="11.453125" style="83"/>
    <col min="11521" max="11521" width="25.36328125" style="83" customWidth="1"/>
    <col min="11522" max="11522" width="38.81640625" style="83" customWidth="1"/>
    <col min="11523" max="11523" width="34" style="83" customWidth="1"/>
    <col min="11524" max="11776" width="11.453125" style="83"/>
    <col min="11777" max="11777" width="25.36328125" style="83" customWidth="1"/>
    <col min="11778" max="11778" width="38.81640625" style="83" customWidth="1"/>
    <col min="11779" max="11779" width="34" style="83" customWidth="1"/>
    <col min="11780" max="12032" width="11.453125" style="83"/>
    <col min="12033" max="12033" width="25.36328125" style="83" customWidth="1"/>
    <col min="12034" max="12034" width="38.81640625" style="83" customWidth="1"/>
    <col min="12035" max="12035" width="34" style="83" customWidth="1"/>
    <col min="12036" max="12288" width="11.453125" style="83"/>
    <col min="12289" max="12289" width="25.36328125" style="83" customWidth="1"/>
    <col min="12290" max="12290" width="38.81640625" style="83" customWidth="1"/>
    <col min="12291" max="12291" width="34" style="83" customWidth="1"/>
    <col min="12292" max="12544" width="11.453125" style="83"/>
    <col min="12545" max="12545" width="25.36328125" style="83" customWidth="1"/>
    <col min="12546" max="12546" width="38.81640625" style="83" customWidth="1"/>
    <col min="12547" max="12547" width="34" style="83" customWidth="1"/>
    <col min="12548" max="12800" width="11.453125" style="83"/>
    <col min="12801" max="12801" width="25.36328125" style="83" customWidth="1"/>
    <col min="12802" max="12802" width="38.81640625" style="83" customWidth="1"/>
    <col min="12803" max="12803" width="34" style="83" customWidth="1"/>
    <col min="12804" max="13056" width="11.453125" style="83"/>
    <col min="13057" max="13057" width="25.36328125" style="83" customWidth="1"/>
    <col min="13058" max="13058" width="38.81640625" style="83" customWidth="1"/>
    <col min="13059" max="13059" width="34" style="83" customWidth="1"/>
    <col min="13060" max="13312" width="11.453125" style="83"/>
    <col min="13313" max="13313" width="25.36328125" style="83" customWidth="1"/>
    <col min="13314" max="13314" width="38.81640625" style="83" customWidth="1"/>
    <col min="13315" max="13315" width="34" style="83" customWidth="1"/>
    <col min="13316" max="13568" width="11.453125" style="83"/>
    <col min="13569" max="13569" width="25.36328125" style="83" customWidth="1"/>
    <col min="13570" max="13570" width="38.81640625" style="83" customWidth="1"/>
    <col min="13571" max="13571" width="34" style="83" customWidth="1"/>
    <col min="13572" max="13824" width="11.453125" style="83"/>
    <col min="13825" max="13825" width="25.36328125" style="83" customWidth="1"/>
    <col min="13826" max="13826" width="38.81640625" style="83" customWidth="1"/>
    <col min="13827" max="13827" width="34" style="83" customWidth="1"/>
    <col min="13828" max="14080" width="11.453125" style="83"/>
    <col min="14081" max="14081" width="25.36328125" style="83" customWidth="1"/>
    <col min="14082" max="14082" width="38.81640625" style="83" customWidth="1"/>
    <col min="14083" max="14083" width="34" style="83" customWidth="1"/>
    <col min="14084" max="14336" width="11.453125" style="83"/>
    <col min="14337" max="14337" width="25.36328125" style="83" customWidth="1"/>
    <col min="14338" max="14338" width="38.81640625" style="83" customWidth="1"/>
    <col min="14339" max="14339" width="34" style="83" customWidth="1"/>
    <col min="14340" max="14592" width="11.453125" style="83"/>
    <col min="14593" max="14593" width="25.36328125" style="83" customWidth="1"/>
    <col min="14594" max="14594" width="38.81640625" style="83" customWidth="1"/>
    <col min="14595" max="14595" width="34" style="83" customWidth="1"/>
    <col min="14596" max="14848" width="11.453125" style="83"/>
    <col min="14849" max="14849" width="25.36328125" style="83" customWidth="1"/>
    <col min="14850" max="14850" width="38.81640625" style="83" customWidth="1"/>
    <col min="14851" max="14851" width="34" style="83" customWidth="1"/>
    <col min="14852" max="15104" width="11.453125" style="83"/>
    <col min="15105" max="15105" width="25.36328125" style="83" customWidth="1"/>
    <col min="15106" max="15106" width="38.81640625" style="83" customWidth="1"/>
    <col min="15107" max="15107" width="34" style="83" customWidth="1"/>
    <col min="15108" max="15360" width="11.453125" style="83"/>
    <col min="15361" max="15361" width="25.36328125" style="83" customWidth="1"/>
    <col min="15362" max="15362" width="38.81640625" style="83" customWidth="1"/>
    <col min="15363" max="15363" width="34" style="83" customWidth="1"/>
    <col min="15364" max="15616" width="11.453125" style="83"/>
    <col min="15617" max="15617" width="25.36328125" style="83" customWidth="1"/>
    <col min="15618" max="15618" width="38.81640625" style="83" customWidth="1"/>
    <col min="15619" max="15619" width="34" style="83" customWidth="1"/>
    <col min="15620" max="15872" width="11.453125" style="83"/>
    <col min="15873" max="15873" width="25.36328125" style="83" customWidth="1"/>
    <col min="15874" max="15874" width="38.81640625" style="83" customWidth="1"/>
    <col min="15875" max="15875" width="34" style="83" customWidth="1"/>
    <col min="15876" max="16128" width="11.453125" style="83"/>
    <col min="16129" max="16129" width="25.36328125" style="83" customWidth="1"/>
    <col min="16130" max="16130" width="38.81640625" style="83" customWidth="1"/>
    <col min="16131" max="16131" width="34" style="83" customWidth="1"/>
    <col min="16132" max="16384" width="11.453125" style="83"/>
  </cols>
  <sheetData>
    <row r="1" spans="1:3" x14ac:dyDescent="0.35">
      <c r="A1" s="146" t="s">
        <v>230</v>
      </c>
      <c r="B1" s="147"/>
      <c r="C1" s="147"/>
    </row>
    <row r="2" spans="1:3" hidden="1" outlineLevel="1" x14ac:dyDescent="0.35">
      <c r="A2" s="84" t="s">
        <v>231</v>
      </c>
      <c r="B2" s="84" t="s">
        <v>196</v>
      </c>
      <c r="C2" s="84" t="s">
        <v>197</v>
      </c>
    </row>
    <row r="3" spans="1:3" hidden="1" outlineLevel="1" x14ac:dyDescent="0.35">
      <c r="A3" s="85" t="s">
        <v>232</v>
      </c>
      <c r="B3" s="85" t="s">
        <v>233</v>
      </c>
      <c r="C3" s="85"/>
    </row>
    <row r="4" spans="1:3" hidden="1" outlineLevel="1" x14ac:dyDescent="0.35">
      <c r="A4" s="85" t="s">
        <v>234</v>
      </c>
      <c r="B4" s="85" t="s">
        <v>235</v>
      </c>
      <c r="C4" s="85"/>
    </row>
    <row r="5" spans="1:3" hidden="1" outlineLevel="1" x14ac:dyDescent="0.35">
      <c r="A5" s="85" t="s">
        <v>236</v>
      </c>
      <c r="B5" s="85" t="s">
        <v>237</v>
      </c>
      <c r="C5" s="85" t="s">
        <v>238</v>
      </c>
    </row>
    <row r="6" spans="1:3" hidden="1" outlineLevel="1" x14ac:dyDescent="0.35">
      <c r="A6" s="85" t="s">
        <v>239</v>
      </c>
      <c r="B6" s="85" t="s">
        <v>237</v>
      </c>
      <c r="C6" s="85"/>
    </row>
    <row r="7" spans="1:3" ht="16" hidden="1" customHeight="1" outlineLevel="1" x14ac:dyDescent="0.35">
      <c r="A7" s="85" t="s">
        <v>240</v>
      </c>
      <c r="B7" s="85" t="s">
        <v>241</v>
      </c>
      <c r="C7" s="85"/>
    </row>
    <row r="8" spans="1:3" collapsed="1" x14ac:dyDescent="0.35"/>
    <row r="9" spans="1:3" x14ac:dyDescent="0.35">
      <c r="A9" s="146" t="s">
        <v>242</v>
      </c>
      <c r="B9" s="147"/>
      <c r="C9" s="147"/>
    </row>
    <row r="10" spans="1:3" hidden="1" outlineLevel="1" x14ac:dyDescent="0.35">
      <c r="A10" s="84" t="s">
        <v>231</v>
      </c>
      <c r="B10" s="84" t="s">
        <v>196</v>
      </c>
      <c r="C10" s="84" t="s">
        <v>197</v>
      </c>
    </row>
    <row r="11" spans="1:3" ht="29" hidden="1" outlineLevel="1" x14ac:dyDescent="0.35">
      <c r="A11" s="85" t="s">
        <v>243</v>
      </c>
      <c r="B11" s="85" t="s">
        <v>244</v>
      </c>
      <c r="C11" s="85" t="s">
        <v>245</v>
      </c>
    </row>
    <row r="12" spans="1:3" hidden="1" outlineLevel="1" x14ac:dyDescent="0.35">
      <c r="A12" s="85" t="s">
        <v>236</v>
      </c>
      <c r="B12" s="85" t="s">
        <v>246</v>
      </c>
      <c r="C12" s="85"/>
    </row>
    <row r="13" spans="1:3" hidden="1" outlineLevel="1" x14ac:dyDescent="0.35">
      <c r="A13" s="85" t="s">
        <v>239</v>
      </c>
      <c r="B13" s="85" t="s">
        <v>246</v>
      </c>
      <c r="C13" s="85"/>
    </row>
    <row r="14" spans="1:3" hidden="1" outlineLevel="1" x14ac:dyDescent="0.35">
      <c r="A14" s="85" t="s">
        <v>240</v>
      </c>
      <c r="B14" s="85" t="s">
        <v>246</v>
      </c>
      <c r="C14" s="85"/>
    </row>
    <row r="15" spans="1:3" collapsed="1" x14ac:dyDescent="0.35"/>
    <row r="16" spans="1:3" x14ac:dyDescent="0.35">
      <c r="A16" s="146" t="s">
        <v>247</v>
      </c>
      <c r="B16" s="147"/>
      <c r="C16" s="147"/>
    </row>
    <row r="17" spans="1:3" hidden="1" outlineLevel="1" x14ac:dyDescent="0.35">
      <c r="A17" s="84" t="s">
        <v>231</v>
      </c>
      <c r="B17" s="84" t="s">
        <v>196</v>
      </c>
      <c r="C17" s="84" t="s">
        <v>197</v>
      </c>
    </row>
    <row r="18" spans="1:3" ht="29" hidden="1" outlineLevel="1" x14ac:dyDescent="0.35">
      <c r="A18" s="85" t="s">
        <v>243</v>
      </c>
      <c r="B18" s="85" t="s">
        <v>248</v>
      </c>
      <c r="C18" s="85"/>
    </row>
    <row r="19" spans="1:3" hidden="1" outlineLevel="1" x14ac:dyDescent="0.35">
      <c r="A19" s="85" t="s">
        <v>236</v>
      </c>
      <c r="B19" s="85" t="s">
        <v>246</v>
      </c>
      <c r="C19" s="85"/>
    </row>
    <row r="20" spans="1:3" hidden="1" outlineLevel="1" x14ac:dyDescent="0.35">
      <c r="A20" s="85" t="s">
        <v>239</v>
      </c>
      <c r="B20" s="85" t="s">
        <v>246</v>
      </c>
      <c r="C20" s="85"/>
    </row>
    <row r="21" spans="1:3" hidden="1" outlineLevel="1" x14ac:dyDescent="0.35">
      <c r="A21" s="85" t="s">
        <v>240</v>
      </c>
      <c r="B21" s="85" t="s">
        <v>246</v>
      </c>
      <c r="C21" s="85"/>
    </row>
    <row r="22" spans="1:3" collapsed="1" x14ac:dyDescent="0.35"/>
    <row r="23" spans="1:3" x14ac:dyDescent="0.35">
      <c r="A23" s="146" t="s">
        <v>249</v>
      </c>
      <c r="B23" s="147"/>
      <c r="C23" s="147"/>
    </row>
    <row r="24" spans="1:3" hidden="1" outlineLevel="1" x14ac:dyDescent="0.35">
      <c r="A24" s="84" t="s">
        <v>231</v>
      </c>
      <c r="B24" s="84" t="s">
        <v>196</v>
      </c>
      <c r="C24" s="84" t="s">
        <v>197</v>
      </c>
    </row>
    <row r="25" spans="1:3" hidden="1" outlineLevel="1" x14ac:dyDescent="0.35">
      <c r="A25" s="85" t="s">
        <v>243</v>
      </c>
      <c r="B25" s="85" t="s">
        <v>246</v>
      </c>
      <c r="C25" s="85"/>
    </row>
    <row r="26" spans="1:3" hidden="1" outlineLevel="1" x14ac:dyDescent="0.35">
      <c r="A26" s="85" t="s">
        <v>236</v>
      </c>
      <c r="B26" s="85" t="s">
        <v>246</v>
      </c>
      <c r="C26" s="85"/>
    </row>
    <row r="27" spans="1:3" hidden="1" outlineLevel="1" x14ac:dyDescent="0.35">
      <c r="A27" s="85" t="s">
        <v>239</v>
      </c>
      <c r="B27" s="85" t="s">
        <v>246</v>
      </c>
      <c r="C27" s="85"/>
    </row>
    <row r="28" spans="1:3" hidden="1" outlineLevel="1" x14ac:dyDescent="0.35">
      <c r="A28" s="85" t="s">
        <v>240</v>
      </c>
      <c r="B28" s="85" t="s">
        <v>246</v>
      </c>
      <c r="C28" s="85"/>
    </row>
    <row r="29" spans="1:3" collapsed="1" x14ac:dyDescent="0.35"/>
    <row r="30" spans="1:3" x14ac:dyDescent="0.35">
      <c r="A30" s="146" t="s">
        <v>250</v>
      </c>
      <c r="B30" s="147"/>
      <c r="C30" s="147"/>
    </row>
    <row r="31" spans="1:3" hidden="1" outlineLevel="1" x14ac:dyDescent="0.35">
      <c r="A31" s="84" t="s">
        <v>231</v>
      </c>
      <c r="B31" s="84" t="s">
        <v>196</v>
      </c>
      <c r="C31" s="84" t="s">
        <v>197</v>
      </c>
    </row>
    <row r="32" spans="1:3" hidden="1" outlineLevel="1" x14ac:dyDescent="0.35">
      <c r="A32" s="85" t="s">
        <v>251</v>
      </c>
      <c r="B32" s="85" t="s">
        <v>246</v>
      </c>
      <c r="C32" s="85"/>
    </row>
    <row r="33" spans="1:3" ht="29" hidden="1" outlineLevel="1" x14ac:dyDescent="0.35">
      <c r="A33" s="85" t="s">
        <v>252</v>
      </c>
      <c r="B33" s="85" t="s">
        <v>253</v>
      </c>
      <c r="C33" s="85" t="s">
        <v>254</v>
      </c>
    </row>
    <row r="34" spans="1:3" collapsed="1" x14ac:dyDescent="0.35"/>
    <row r="35" spans="1:3" x14ac:dyDescent="0.35">
      <c r="A35" s="172" t="s">
        <v>255</v>
      </c>
      <c r="B35" s="172"/>
      <c r="C35" s="172"/>
    </row>
    <row r="37" spans="1:3" x14ac:dyDescent="0.35">
      <c r="A37" s="146" t="s">
        <v>256</v>
      </c>
      <c r="B37" s="147"/>
      <c r="C37" s="147"/>
    </row>
    <row r="38" spans="1:3" hidden="1" outlineLevel="1" x14ac:dyDescent="0.35">
      <c r="A38" s="84" t="s">
        <v>231</v>
      </c>
      <c r="B38" s="84" t="s">
        <v>196</v>
      </c>
      <c r="C38" s="84" t="s">
        <v>197</v>
      </c>
    </row>
    <row r="39" spans="1:3" ht="29" hidden="1" outlineLevel="1" x14ac:dyDescent="0.35">
      <c r="A39" s="85" t="s">
        <v>243</v>
      </c>
      <c r="B39" s="85" t="s">
        <v>246</v>
      </c>
      <c r="C39" s="85" t="s">
        <v>257</v>
      </c>
    </row>
    <row r="40" spans="1:3" hidden="1" outlineLevel="1" x14ac:dyDescent="0.35">
      <c r="A40" s="85" t="s">
        <v>236</v>
      </c>
      <c r="B40" s="85" t="s">
        <v>246</v>
      </c>
      <c r="C40" s="85"/>
    </row>
    <row r="41" spans="1:3" hidden="1" outlineLevel="1" x14ac:dyDescent="0.35">
      <c r="A41" s="85" t="s">
        <v>239</v>
      </c>
      <c r="B41" s="85" t="s">
        <v>246</v>
      </c>
      <c r="C41" s="85"/>
    </row>
    <row r="42" spans="1:3" hidden="1" outlineLevel="1" x14ac:dyDescent="0.35">
      <c r="A42" s="85" t="s">
        <v>240</v>
      </c>
      <c r="B42" s="85" t="s">
        <v>246</v>
      </c>
      <c r="C42" s="85"/>
    </row>
    <row r="43" spans="1:3" collapsed="1" x14ac:dyDescent="0.35"/>
    <row r="44" spans="1:3" x14ac:dyDescent="0.35">
      <c r="A44" s="146" t="s">
        <v>258</v>
      </c>
      <c r="B44" s="147"/>
      <c r="C44" s="147"/>
    </row>
    <row r="45" spans="1:3" hidden="1" outlineLevel="1" x14ac:dyDescent="0.35">
      <c r="A45" s="84" t="s">
        <v>231</v>
      </c>
      <c r="B45" s="84" t="s">
        <v>196</v>
      </c>
      <c r="C45" s="84" t="s">
        <v>197</v>
      </c>
    </row>
    <row r="46" spans="1:3" hidden="1" outlineLevel="1" x14ac:dyDescent="0.35">
      <c r="A46" s="85" t="s">
        <v>259</v>
      </c>
      <c r="B46" s="85" t="s">
        <v>246</v>
      </c>
      <c r="C46" s="86" t="s">
        <v>260</v>
      </c>
    </row>
    <row r="47" spans="1:3" hidden="1" outlineLevel="1" x14ac:dyDescent="0.35">
      <c r="A47" s="85" t="s">
        <v>252</v>
      </c>
      <c r="B47" s="85" t="s">
        <v>261</v>
      </c>
      <c r="C47" s="85" t="s">
        <v>262</v>
      </c>
    </row>
    <row r="48" spans="1:3" collapsed="1" x14ac:dyDescent="0.35"/>
    <row r="49" spans="1:3" x14ac:dyDescent="0.35">
      <c r="A49" s="146" t="s">
        <v>263</v>
      </c>
      <c r="B49" s="147"/>
      <c r="C49" s="147"/>
    </row>
    <row r="50" spans="1:3" hidden="1" outlineLevel="1" x14ac:dyDescent="0.35">
      <c r="A50" s="84" t="s">
        <v>231</v>
      </c>
      <c r="B50" s="84" t="s">
        <v>196</v>
      </c>
      <c r="C50" s="84" t="s">
        <v>197</v>
      </c>
    </row>
    <row r="51" spans="1:3" hidden="1" outlineLevel="1" x14ac:dyDescent="0.35">
      <c r="A51" s="85" t="s">
        <v>243</v>
      </c>
      <c r="B51" s="85" t="s">
        <v>246</v>
      </c>
      <c r="C51" s="169" t="s">
        <v>264</v>
      </c>
    </row>
    <row r="52" spans="1:3" hidden="1" outlineLevel="1" x14ac:dyDescent="0.35">
      <c r="A52" s="85" t="s">
        <v>236</v>
      </c>
      <c r="B52" s="85" t="s">
        <v>246</v>
      </c>
      <c r="C52" s="170"/>
    </row>
    <row r="53" spans="1:3" hidden="1" outlineLevel="1" x14ac:dyDescent="0.35">
      <c r="A53" s="85" t="s">
        <v>239</v>
      </c>
      <c r="B53" s="85" t="s">
        <v>246</v>
      </c>
      <c r="C53" s="170"/>
    </row>
    <row r="54" spans="1:3" hidden="1" outlineLevel="1" x14ac:dyDescent="0.35">
      <c r="A54" s="85" t="s">
        <v>240</v>
      </c>
      <c r="B54" s="85" t="s">
        <v>246</v>
      </c>
      <c r="C54" s="171"/>
    </row>
    <row r="55" spans="1:3" collapsed="1" x14ac:dyDescent="0.35"/>
    <row r="56" spans="1:3" x14ac:dyDescent="0.35">
      <c r="A56" s="146" t="s">
        <v>265</v>
      </c>
      <c r="B56" s="147"/>
      <c r="C56" s="147"/>
    </row>
    <row r="57" spans="1:3" hidden="1" outlineLevel="1" x14ac:dyDescent="0.35">
      <c r="A57" s="84" t="s">
        <v>231</v>
      </c>
      <c r="B57" s="84" t="s">
        <v>196</v>
      </c>
      <c r="C57" s="84" t="s">
        <v>197</v>
      </c>
    </row>
    <row r="58" spans="1:3" hidden="1" outlineLevel="1" x14ac:dyDescent="0.35">
      <c r="A58" s="85" t="s">
        <v>243</v>
      </c>
      <c r="B58" s="85" t="s">
        <v>246</v>
      </c>
      <c r="C58" s="85" t="s">
        <v>264</v>
      </c>
    </row>
    <row r="59" spans="1:3" hidden="1" outlineLevel="1" x14ac:dyDescent="0.35">
      <c r="A59" s="85" t="s">
        <v>236</v>
      </c>
      <c r="B59" s="85" t="s">
        <v>246</v>
      </c>
      <c r="C59" s="85"/>
    </row>
    <row r="60" spans="1:3" hidden="1" outlineLevel="1" x14ac:dyDescent="0.35">
      <c r="A60" s="85" t="s">
        <v>239</v>
      </c>
      <c r="B60" s="85" t="s">
        <v>246</v>
      </c>
      <c r="C60" s="85" t="s">
        <v>266</v>
      </c>
    </row>
    <row r="61" spans="1:3" hidden="1" outlineLevel="1" x14ac:dyDescent="0.35">
      <c r="A61" s="85" t="s">
        <v>240</v>
      </c>
      <c r="B61" s="85" t="s">
        <v>246</v>
      </c>
      <c r="C61" s="85"/>
    </row>
    <row r="62" spans="1:3" collapsed="1" x14ac:dyDescent="0.35"/>
    <row r="63" spans="1:3" x14ac:dyDescent="0.35">
      <c r="A63" s="146" t="s">
        <v>267</v>
      </c>
      <c r="B63" s="147"/>
      <c r="C63" s="147"/>
    </row>
    <row r="64" spans="1:3" hidden="1" outlineLevel="1" x14ac:dyDescent="0.35">
      <c r="A64" s="84" t="s">
        <v>231</v>
      </c>
      <c r="B64" s="84" t="s">
        <v>196</v>
      </c>
      <c r="C64" s="84" t="s">
        <v>197</v>
      </c>
    </row>
    <row r="65" spans="1:3" hidden="1" outlineLevel="1" x14ac:dyDescent="0.35">
      <c r="A65" s="85" t="s">
        <v>259</v>
      </c>
      <c r="B65" s="85" t="s">
        <v>268</v>
      </c>
      <c r="C65" s="85"/>
    </row>
    <row r="66" spans="1:3" hidden="1" outlineLevel="1" x14ac:dyDescent="0.35">
      <c r="A66" s="85" t="s">
        <v>269</v>
      </c>
      <c r="B66" s="85" t="s">
        <v>270</v>
      </c>
      <c r="C66" s="85"/>
    </row>
    <row r="67" spans="1:3" hidden="1" outlineLevel="1" x14ac:dyDescent="0.35">
      <c r="A67" s="85" t="s">
        <v>240</v>
      </c>
      <c r="B67" s="85" t="s">
        <v>246</v>
      </c>
      <c r="C67" s="86" t="s">
        <v>271</v>
      </c>
    </row>
    <row r="68" spans="1:3" collapsed="1" x14ac:dyDescent="0.35"/>
    <row r="69" spans="1:3" x14ac:dyDescent="0.35">
      <c r="A69" s="146" t="s">
        <v>272</v>
      </c>
      <c r="B69" s="147"/>
      <c r="C69" s="147"/>
    </row>
    <row r="70" spans="1:3" hidden="1" outlineLevel="1" x14ac:dyDescent="0.35">
      <c r="A70" s="84" t="s">
        <v>231</v>
      </c>
      <c r="B70" s="84" t="s">
        <v>196</v>
      </c>
      <c r="C70" s="84" t="s">
        <v>197</v>
      </c>
    </row>
    <row r="71" spans="1:3" hidden="1" outlineLevel="1" x14ac:dyDescent="0.35">
      <c r="A71" s="85" t="s">
        <v>259</v>
      </c>
      <c r="B71" s="85"/>
      <c r="C71" s="85"/>
    </row>
    <row r="72" spans="1:3" hidden="1" outlineLevel="1" x14ac:dyDescent="0.35">
      <c r="A72" s="85" t="s">
        <v>269</v>
      </c>
      <c r="B72" s="85"/>
      <c r="C72" s="85"/>
    </row>
    <row r="73" spans="1:3" hidden="1" outlineLevel="1" x14ac:dyDescent="0.35">
      <c r="A73" s="85" t="s">
        <v>240</v>
      </c>
      <c r="B73" s="85"/>
      <c r="C73" s="85"/>
    </row>
    <row r="74" spans="1:3" collapsed="1" x14ac:dyDescent="0.35"/>
    <row r="75" spans="1:3" x14ac:dyDescent="0.35">
      <c r="A75" s="146" t="s">
        <v>273</v>
      </c>
      <c r="B75" s="147"/>
      <c r="C75" s="147"/>
    </row>
    <row r="76" spans="1:3" hidden="1" outlineLevel="1" x14ac:dyDescent="0.35">
      <c r="A76" s="84" t="s">
        <v>231</v>
      </c>
      <c r="B76" s="84" t="s">
        <v>196</v>
      </c>
      <c r="C76" s="84" t="s">
        <v>197</v>
      </c>
    </row>
    <row r="77" spans="1:3" hidden="1" outlineLevel="1" x14ac:dyDescent="0.35">
      <c r="A77" s="85" t="s">
        <v>259</v>
      </c>
      <c r="B77" s="85" t="s">
        <v>274</v>
      </c>
      <c r="C77" s="85"/>
    </row>
    <row r="78" spans="1:3" hidden="1" outlineLevel="1" x14ac:dyDescent="0.35">
      <c r="A78" s="85" t="s">
        <v>252</v>
      </c>
      <c r="B78" s="85" t="s">
        <v>275</v>
      </c>
      <c r="C78" s="85"/>
    </row>
    <row r="79" spans="1:3" collapsed="1" x14ac:dyDescent="0.35"/>
    <row r="80" spans="1:3" x14ac:dyDescent="0.35">
      <c r="A80" s="172" t="s">
        <v>276</v>
      </c>
      <c r="B80" s="172"/>
      <c r="C80" s="172"/>
    </row>
    <row r="82" spans="1:3" x14ac:dyDescent="0.35">
      <c r="A82" s="146" t="s">
        <v>277</v>
      </c>
      <c r="B82" s="147"/>
      <c r="C82" s="147"/>
    </row>
    <row r="83" spans="1:3" hidden="1" outlineLevel="1" x14ac:dyDescent="0.35">
      <c r="A83" s="84" t="s">
        <v>231</v>
      </c>
      <c r="B83" s="84" t="s">
        <v>196</v>
      </c>
      <c r="C83" s="84" t="s">
        <v>197</v>
      </c>
    </row>
    <row r="84" spans="1:3" hidden="1" outlineLevel="1" x14ac:dyDescent="0.35">
      <c r="A84" s="85" t="s">
        <v>243</v>
      </c>
      <c r="B84" s="85" t="s">
        <v>278</v>
      </c>
      <c r="C84" s="85"/>
    </row>
    <row r="85" spans="1:3" hidden="1" outlineLevel="1" x14ac:dyDescent="0.35">
      <c r="A85" s="85" t="s">
        <v>279</v>
      </c>
      <c r="B85" s="85" t="s">
        <v>246</v>
      </c>
      <c r="C85" s="85"/>
    </row>
    <row r="86" spans="1:3" hidden="1" outlineLevel="1" x14ac:dyDescent="0.35">
      <c r="A86" s="85" t="s">
        <v>280</v>
      </c>
      <c r="B86" s="85" t="s">
        <v>281</v>
      </c>
      <c r="C86" s="85" t="s">
        <v>282</v>
      </c>
    </row>
    <row r="87" spans="1:3" collapsed="1" x14ac:dyDescent="0.35"/>
    <row r="88" spans="1:3" x14ac:dyDescent="0.35">
      <c r="A88" s="146" t="s">
        <v>283</v>
      </c>
      <c r="B88" s="147"/>
      <c r="C88" s="147"/>
    </row>
    <row r="89" spans="1:3" hidden="1" outlineLevel="1" x14ac:dyDescent="0.35">
      <c r="A89" s="84" t="s">
        <v>231</v>
      </c>
      <c r="B89" s="84" t="s">
        <v>196</v>
      </c>
      <c r="C89" s="84" t="s">
        <v>197</v>
      </c>
    </row>
    <row r="90" spans="1:3" hidden="1" outlineLevel="1" x14ac:dyDescent="0.35">
      <c r="A90" s="85" t="s">
        <v>243</v>
      </c>
      <c r="B90" s="85"/>
      <c r="C90" s="85"/>
    </row>
    <row r="91" spans="1:3" hidden="1" outlineLevel="1" x14ac:dyDescent="0.35">
      <c r="A91" s="85" t="s">
        <v>236</v>
      </c>
      <c r="B91" s="85"/>
      <c r="C91" s="85"/>
    </row>
    <row r="92" spans="1:3" hidden="1" outlineLevel="1" x14ac:dyDescent="0.35">
      <c r="A92" s="85" t="s">
        <v>239</v>
      </c>
      <c r="B92" s="85"/>
      <c r="C92" s="85"/>
    </row>
    <row r="93" spans="1:3" hidden="1" outlineLevel="1" x14ac:dyDescent="0.35">
      <c r="A93" s="85" t="s">
        <v>240</v>
      </c>
      <c r="B93" s="85"/>
      <c r="C93" s="85"/>
    </row>
    <row r="94" spans="1:3" collapsed="1" x14ac:dyDescent="0.35"/>
    <row r="95" spans="1:3" x14ac:dyDescent="0.35">
      <c r="A95" s="146" t="s">
        <v>284</v>
      </c>
      <c r="B95" s="147"/>
      <c r="C95" s="147"/>
    </row>
    <row r="96" spans="1:3" hidden="1" outlineLevel="1" x14ac:dyDescent="0.35">
      <c r="A96" s="84" t="s">
        <v>231</v>
      </c>
      <c r="B96" s="84" t="s">
        <v>196</v>
      </c>
      <c r="C96" s="84" t="s">
        <v>197</v>
      </c>
    </row>
    <row r="97" spans="1:3" hidden="1" outlineLevel="1" x14ac:dyDescent="0.35">
      <c r="A97" s="85" t="s">
        <v>243</v>
      </c>
      <c r="B97" s="85"/>
      <c r="C97" s="85"/>
    </row>
    <row r="98" spans="1:3" hidden="1" outlineLevel="1" x14ac:dyDescent="0.35">
      <c r="A98" s="85" t="s">
        <v>236</v>
      </c>
      <c r="B98" s="85"/>
      <c r="C98" s="85"/>
    </row>
    <row r="99" spans="1:3" hidden="1" outlineLevel="1" x14ac:dyDescent="0.35">
      <c r="A99" s="85" t="s">
        <v>239</v>
      </c>
      <c r="B99" s="85"/>
      <c r="C99" s="85"/>
    </row>
    <row r="100" spans="1:3" hidden="1" outlineLevel="1" x14ac:dyDescent="0.35">
      <c r="A100" s="85" t="s">
        <v>240</v>
      </c>
      <c r="B100" s="85"/>
      <c r="C100" s="85"/>
    </row>
    <row r="101" spans="1:3" collapsed="1" x14ac:dyDescent="0.35"/>
    <row r="102" spans="1:3" x14ac:dyDescent="0.35">
      <c r="A102" s="146" t="s">
        <v>285</v>
      </c>
      <c r="B102" s="147"/>
      <c r="C102" s="147"/>
    </row>
    <row r="103" spans="1:3" hidden="1" outlineLevel="1" x14ac:dyDescent="0.35">
      <c r="A103" s="84" t="s">
        <v>231</v>
      </c>
      <c r="B103" s="84" t="s">
        <v>196</v>
      </c>
      <c r="C103" s="84" t="s">
        <v>197</v>
      </c>
    </row>
    <row r="104" spans="1:3" hidden="1" outlineLevel="1" x14ac:dyDescent="0.35">
      <c r="A104" s="85" t="s">
        <v>286</v>
      </c>
      <c r="B104" s="85" t="s">
        <v>287</v>
      </c>
      <c r="C104" s="85"/>
    </row>
    <row r="105" spans="1:3" collapsed="1" x14ac:dyDescent="0.35"/>
    <row r="106" spans="1:3" x14ac:dyDescent="0.35">
      <c r="A106" s="146" t="s">
        <v>288</v>
      </c>
      <c r="B106" s="147"/>
      <c r="C106" s="147"/>
    </row>
    <row r="107" spans="1:3" hidden="1" outlineLevel="1" x14ac:dyDescent="0.35">
      <c r="A107" s="84" t="s">
        <v>231</v>
      </c>
      <c r="B107" s="84" t="s">
        <v>196</v>
      </c>
      <c r="C107" s="84" t="s">
        <v>197</v>
      </c>
    </row>
    <row r="108" spans="1:3" hidden="1" outlineLevel="1" x14ac:dyDescent="0.35">
      <c r="A108" s="85" t="s">
        <v>243</v>
      </c>
      <c r="B108" s="85" t="s">
        <v>289</v>
      </c>
      <c r="C108" s="85"/>
    </row>
    <row r="109" spans="1:3" hidden="1" outlineLevel="1" x14ac:dyDescent="0.35">
      <c r="A109" s="85" t="s">
        <v>236</v>
      </c>
      <c r="B109" s="85"/>
      <c r="C109" s="85"/>
    </row>
    <row r="110" spans="1:3" hidden="1" outlineLevel="1" x14ac:dyDescent="0.35">
      <c r="A110" s="85" t="s">
        <v>239</v>
      </c>
      <c r="B110" s="85" t="s">
        <v>290</v>
      </c>
      <c r="C110" s="85"/>
    </row>
    <row r="111" spans="1:3" hidden="1" outlineLevel="1" x14ac:dyDescent="0.35">
      <c r="A111" s="85" t="s">
        <v>240</v>
      </c>
      <c r="B111" s="85"/>
      <c r="C111" s="85"/>
    </row>
    <row r="112" spans="1:3" collapsed="1" x14ac:dyDescent="0.35"/>
    <row r="113" spans="1:3" x14ac:dyDescent="0.35">
      <c r="A113" s="146" t="s">
        <v>291</v>
      </c>
      <c r="B113" s="147"/>
      <c r="C113" s="147"/>
    </row>
    <row r="114" spans="1:3" outlineLevel="1" x14ac:dyDescent="0.35">
      <c r="A114" s="84" t="s">
        <v>231</v>
      </c>
      <c r="B114" s="84" t="s">
        <v>196</v>
      </c>
      <c r="C114" s="84" t="s">
        <v>197</v>
      </c>
    </row>
    <row r="115" spans="1:3" outlineLevel="1" x14ac:dyDescent="0.35">
      <c r="A115" s="85" t="s">
        <v>243</v>
      </c>
      <c r="B115" s="85" t="s">
        <v>292</v>
      </c>
      <c r="C115" s="85"/>
    </row>
    <row r="116" spans="1:3" outlineLevel="1" x14ac:dyDescent="0.35">
      <c r="A116" s="85" t="s">
        <v>236</v>
      </c>
      <c r="B116" s="85"/>
      <c r="C116" s="85"/>
    </row>
    <row r="117" spans="1:3" outlineLevel="1" x14ac:dyDescent="0.35">
      <c r="A117" s="85" t="s">
        <v>239</v>
      </c>
      <c r="B117" s="85"/>
      <c r="C117" s="85"/>
    </row>
    <row r="118" spans="1:3" outlineLevel="1" x14ac:dyDescent="0.35">
      <c r="A118" s="85" t="s">
        <v>240</v>
      </c>
      <c r="B118" s="85"/>
      <c r="C118" s="85"/>
    </row>
    <row r="120" spans="1:3" x14ac:dyDescent="0.35">
      <c r="A120" s="146" t="s">
        <v>293</v>
      </c>
      <c r="B120" s="147"/>
      <c r="C120" s="147"/>
    </row>
    <row r="121" spans="1:3" outlineLevel="1" x14ac:dyDescent="0.35">
      <c r="A121" s="84" t="s">
        <v>231</v>
      </c>
      <c r="B121" s="84" t="s">
        <v>196</v>
      </c>
      <c r="C121" s="84" t="s">
        <v>197</v>
      </c>
    </row>
    <row r="122" spans="1:3" outlineLevel="1" x14ac:dyDescent="0.35">
      <c r="A122" s="85" t="s">
        <v>243</v>
      </c>
      <c r="B122" s="85" t="s">
        <v>294</v>
      </c>
      <c r="C122" s="85"/>
    </row>
    <row r="123" spans="1:3" outlineLevel="1" x14ac:dyDescent="0.35">
      <c r="A123" s="85" t="s">
        <v>236</v>
      </c>
      <c r="B123" s="85" t="s">
        <v>295</v>
      </c>
      <c r="C123" s="85"/>
    </row>
    <row r="124" spans="1:3" outlineLevel="1" x14ac:dyDescent="0.35">
      <c r="A124" s="85" t="s">
        <v>239</v>
      </c>
      <c r="B124" s="85"/>
      <c r="C124" s="85"/>
    </row>
    <row r="125" spans="1:3" outlineLevel="1" x14ac:dyDescent="0.35">
      <c r="A125" s="85" t="s">
        <v>240</v>
      </c>
      <c r="B125" s="85"/>
      <c r="C125" s="85"/>
    </row>
    <row r="127" spans="1:3" x14ac:dyDescent="0.35">
      <c r="A127" s="146" t="s">
        <v>296</v>
      </c>
      <c r="B127" s="147"/>
      <c r="C127" s="147"/>
    </row>
    <row r="128" spans="1:3" outlineLevel="1" x14ac:dyDescent="0.35">
      <c r="A128" s="84" t="s">
        <v>231</v>
      </c>
      <c r="B128" s="84" t="s">
        <v>196</v>
      </c>
      <c r="C128" s="84" t="s">
        <v>197</v>
      </c>
    </row>
    <row r="129" spans="1:3" outlineLevel="1" x14ac:dyDescent="0.35">
      <c r="A129" s="85" t="s">
        <v>243</v>
      </c>
      <c r="B129" s="85" t="s">
        <v>297</v>
      </c>
      <c r="C129" s="85"/>
    </row>
    <row r="130" spans="1:3" outlineLevel="1" x14ac:dyDescent="0.35">
      <c r="A130" s="85" t="s">
        <v>236</v>
      </c>
      <c r="B130" s="85"/>
      <c r="C130" s="85"/>
    </row>
    <row r="131" spans="1:3" outlineLevel="1" x14ac:dyDescent="0.35">
      <c r="A131" s="85" t="s">
        <v>239</v>
      </c>
      <c r="B131" s="85"/>
      <c r="C131" s="85"/>
    </row>
    <row r="132" spans="1:3" outlineLevel="1" x14ac:dyDescent="0.35">
      <c r="A132" s="85" t="s">
        <v>240</v>
      </c>
      <c r="B132" s="85"/>
      <c r="C132" s="85"/>
    </row>
  </sheetData>
  <mergeCells count="23">
    <mergeCell ref="A35:C35"/>
    <mergeCell ref="A1:C1"/>
    <mergeCell ref="A9:C9"/>
    <mergeCell ref="A16:C16"/>
    <mergeCell ref="A23:C23"/>
    <mergeCell ref="A30:C30"/>
    <mergeCell ref="A95:C95"/>
    <mergeCell ref="A37:C37"/>
    <mergeCell ref="A44:C44"/>
    <mergeCell ref="A49:C49"/>
    <mergeCell ref="C51:C54"/>
    <mergeCell ref="A56:C56"/>
    <mergeCell ref="A63:C63"/>
    <mergeCell ref="A69:C69"/>
    <mergeCell ref="A75:C75"/>
    <mergeCell ref="A80:C80"/>
    <mergeCell ref="A82:C82"/>
    <mergeCell ref="A88:C88"/>
    <mergeCell ref="A102:C102"/>
    <mergeCell ref="A106:C106"/>
    <mergeCell ref="A113:C113"/>
    <mergeCell ref="A120:C120"/>
    <mergeCell ref="A127:C127"/>
  </mergeCells>
  <pageMargins left="0.25" right="0.25" top="0.75" bottom="0.75" header="0.3" footer="0.3"/>
  <pageSetup paperSize="9" orientation="portrait" r:id="rId1"/>
  <headerFooter>
    <oddHeader>&amp;L&amp;G&amp;C&amp;"-,Gras"&amp;12&amp;KFF0000Programme séances de travail 1As</oddHeader>
    <oddFooter>&amp;Lpar NGO (Directeur de Projet)&amp;CVersion 1.0 du 01/01/2019&amp;RSTUF'2019 Optimus</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pageSetUpPr autoPageBreaks="0" fitToPage="1"/>
  </sheetPr>
  <dimension ref="A1:L168"/>
  <sheetViews>
    <sheetView showGridLines="0" view="pageLayout" zoomScale="80" zoomScaleNormal="100" zoomScalePageLayoutView="80" workbookViewId="0">
      <selection activeCell="F26" sqref="F26"/>
    </sheetView>
  </sheetViews>
  <sheetFormatPr baseColWidth="10" defaultColWidth="8.26953125" defaultRowHeight="14.5" x14ac:dyDescent="0.35"/>
  <cols>
    <col min="1" max="6" width="26.81640625" style="50" customWidth="1"/>
    <col min="7" max="7" width="25.6328125" style="50" customWidth="1"/>
    <col min="8" max="8" width="2.7265625" style="50" customWidth="1"/>
    <col min="9" max="12" width="8.26953125" style="50"/>
    <col min="13" max="13" width="7.36328125" style="50" customWidth="1"/>
    <col min="14" max="16384" width="8.26953125" style="50"/>
  </cols>
  <sheetData>
    <row r="1" spans="1:12" ht="54" customHeight="1" x14ac:dyDescent="1">
      <c r="A1" s="47">
        <f ca="1">YEAR(TODAY())</f>
        <v>2019</v>
      </c>
      <c r="B1" s="48" t="s">
        <v>120</v>
      </c>
      <c r="C1" s="49"/>
      <c r="D1" s="49"/>
      <c r="E1" s="49"/>
      <c r="F1" s="49"/>
      <c r="G1" s="49"/>
    </row>
    <row r="2" spans="1:12" ht="14.25" customHeight="1" x14ac:dyDescent="0.35">
      <c r="A2" s="51" t="s">
        <v>121</v>
      </c>
      <c r="B2" s="52" t="str">
        <f t="shared" ref="B2:G2" ca="1" si="0">UPPER(TEXT(B3,"jjjj"))</f>
        <v>MARDI</v>
      </c>
      <c r="C2" s="53" t="str">
        <f t="shared" ca="1" si="0"/>
        <v>MERCREDI</v>
      </c>
      <c r="D2" s="52" t="str">
        <f t="shared" ca="1" si="0"/>
        <v>JEUDI</v>
      </c>
      <c r="E2" s="51" t="str">
        <f t="shared" ca="1" si="0"/>
        <v>VENDREDI</v>
      </c>
      <c r="F2" s="52" t="str">
        <f t="shared" ca="1" si="0"/>
        <v>SAMEDI</v>
      </c>
      <c r="G2" s="51" t="str">
        <f t="shared" ca="1" si="0"/>
        <v>DIMANCHE</v>
      </c>
    </row>
    <row r="3" spans="1:12" ht="16.5" customHeight="1" x14ac:dyDescent="0.35">
      <c r="A3" s="54">
        <f t="array" aca="1" ref="A3:G3" ca="1">Jours+1+DATE(Calendrier1an,OptionCalendrier1mois,1)-WEEKDAY(DATE(Calendrier1an,OptionCalendrier1mois,1),OptionJoursemaine)</f>
        <v>43465</v>
      </c>
      <c r="B3" s="54">
        <f ca="1"/>
        <v>43466</v>
      </c>
      <c r="C3" s="54">
        <f ca="1"/>
        <v>43467</v>
      </c>
      <c r="D3" s="54">
        <f ca="1"/>
        <v>43468</v>
      </c>
      <c r="E3" s="54">
        <f ca="1"/>
        <v>43469</v>
      </c>
      <c r="F3" s="54">
        <f ca="1"/>
        <v>43470</v>
      </c>
      <c r="G3" s="55">
        <f ca="1"/>
        <v>43471</v>
      </c>
      <c r="I3" s="56" t="s">
        <v>122</v>
      </c>
    </row>
    <row r="4" spans="1:12" ht="56.25" customHeight="1" x14ac:dyDescent="0.35">
      <c r="A4" s="174" t="s">
        <v>123</v>
      </c>
      <c r="B4" s="174"/>
      <c r="C4" s="174"/>
      <c r="D4" s="174"/>
      <c r="E4" s="174"/>
      <c r="F4" s="174"/>
      <c r="G4" s="174"/>
      <c r="I4" s="57" t="s">
        <v>124</v>
      </c>
    </row>
    <row r="5" spans="1:12" ht="16.5" customHeight="1" x14ac:dyDescent="0.35">
      <c r="A5" s="54">
        <f t="array" aca="1" ref="A5:G5" ca="1">Jours+8+DATE(Calendrier1an,OptionCalendrier1mois,1)-WEEKDAY(DATE(Calendrier1an,OptionCalendrier1mois,1),OptionJoursemaine)</f>
        <v>43472</v>
      </c>
      <c r="B5" s="54">
        <f ca="1"/>
        <v>43473</v>
      </c>
      <c r="C5" s="54">
        <f ca="1"/>
        <v>43474</v>
      </c>
      <c r="D5" s="54">
        <f ca="1"/>
        <v>43475</v>
      </c>
      <c r="E5" s="54">
        <f ca="1"/>
        <v>43476</v>
      </c>
      <c r="F5" s="54">
        <f ca="1"/>
        <v>43477</v>
      </c>
      <c r="G5" s="55">
        <f ca="1"/>
        <v>43478</v>
      </c>
      <c r="I5" s="58" t="s">
        <v>125</v>
      </c>
    </row>
    <row r="6" spans="1:12" ht="56.25" customHeight="1" x14ac:dyDescent="0.35">
      <c r="A6" s="59" t="s">
        <v>126</v>
      </c>
      <c r="B6" s="60" t="s">
        <v>127</v>
      </c>
      <c r="C6" s="61" t="s">
        <v>128</v>
      </c>
      <c r="D6" s="60" t="s">
        <v>129</v>
      </c>
      <c r="E6" s="62"/>
      <c r="F6" s="59" t="s">
        <v>130</v>
      </c>
      <c r="G6" s="62"/>
    </row>
    <row r="7" spans="1:12" ht="16.5" customHeight="1" x14ac:dyDescent="0.35">
      <c r="A7" s="54">
        <f t="array" aca="1" ref="A7:G7" ca="1">Jours+15+DATE(Calendrier1an,OptionCalendrier1mois,1)-WEEKDAY(DATE(Calendrier1an,OptionCalendrier1mois,1),OptionJoursemaine)</f>
        <v>43479</v>
      </c>
      <c r="B7" s="54">
        <f ca="1"/>
        <v>43480</v>
      </c>
      <c r="C7" s="54">
        <f ca="1"/>
        <v>43481</v>
      </c>
      <c r="D7" s="54">
        <f ca="1"/>
        <v>43482</v>
      </c>
      <c r="E7" s="54">
        <f ca="1"/>
        <v>43483</v>
      </c>
      <c r="F7" s="54">
        <f ca="1"/>
        <v>43484</v>
      </c>
      <c r="G7" s="55">
        <f ca="1"/>
        <v>43485</v>
      </c>
    </row>
    <row r="8" spans="1:12" ht="56.25" customHeight="1" x14ac:dyDescent="0.35">
      <c r="A8" s="62"/>
      <c r="B8" s="59" t="s">
        <v>131</v>
      </c>
      <c r="C8" s="59" t="s">
        <v>132</v>
      </c>
      <c r="D8" s="62"/>
      <c r="E8" s="62"/>
      <c r="F8" s="59" t="s">
        <v>133</v>
      </c>
      <c r="G8" s="63"/>
      <c r="L8" s="64"/>
    </row>
    <row r="9" spans="1:12" ht="16.5" customHeight="1" x14ac:dyDescent="0.35">
      <c r="A9" s="65">
        <f t="array" aca="1" ref="A9:G9" ca="1">Jours+22+DATE(Calendrier1an,OptionCalendrier1mois,1)-WEEKDAY(DATE(Calendrier1an,OptionCalendrier1mois,1),OptionJoursemaine)</f>
        <v>43486</v>
      </c>
      <c r="B9" s="65">
        <f ca="1"/>
        <v>43487</v>
      </c>
      <c r="C9" s="66">
        <f ca="1"/>
        <v>43488</v>
      </c>
      <c r="D9" s="66">
        <f ca="1"/>
        <v>43489</v>
      </c>
      <c r="E9" s="66">
        <f ca="1"/>
        <v>43490</v>
      </c>
      <c r="F9" s="54">
        <f ca="1"/>
        <v>43491</v>
      </c>
      <c r="G9" s="55">
        <f ca="1"/>
        <v>43492</v>
      </c>
    </row>
    <row r="10" spans="1:12" ht="56.25" customHeight="1" x14ac:dyDescent="0.35">
      <c r="A10" s="60" t="s">
        <v>134</v>
      </c>
      <c r="B10" s="60" t="s">
        <v>135</v>
      </c>
      <c r="C10" s="61" t="s">
        <v>136</v>
      </c>
      <c r="D10" s="61" t="s">
        <v>137</v>
      </c>
      <c r="E10" s="61" t="s">
        <v>138</v>
      </c>
      <c r="F10" s="62"/>
      <c r="G10" s="63"/>
    </row>
    <row r="11" spans="1:12" ht="16.5" customHeight="1" x14ac:dyDescent="0.35">
      <c r="A11" s="65">
        <f t="array" aca="1" ref="A11:G11" ca="1">Jours+29+DATE(Calendrier1an,OptionCalendrier1mois,1)-WEEKDAY(DATE(Calendrier1an,OptionCalendrier1mois,1),OptionJoursemaine)</f>
        <v>43493</v>
      </c>
      <c r="B11" s="65">
        <f ca="1"/>
        <v>43494</v>
      </c>
      <c r="C11" s="54">
        <f ca="1"/>
        <v>43495</v>
      </c>
      <c r="D11" s="54">
        <f ca="1"/>
        <v>43496</v>
      </c>
      <c r="E11" s="54">
        <f ca="1"/>
        <v>43497</v>
      </c>
      <c r="F11" s="54">
        <f ca="1"/>
        <v>43498</v>
      </c>
      <c r="G11" s="55">
        <f ca="1"/>
        <v>43499</v>
      </c>
    </row>
    <row r="12" spans="1:12" ht="57" customHeight="1" x14ac:dyDescent="0.35">
      <c r="A12" s="60" t="s">
        <v>134</v>
      </c>
      <c r="B12" s="60" t="s">
        <v>139</v>
      </c>
      <c r="C12" s="59" t="s">
        <v>140</v>
      </c>
      <c r="D12" s="60"/>
      <c r="E12" s="67" t="s">
        <v>141</v>
      </c>
      <c r="F12" s="62"/>
      <c r="G12" s="63"/>
    </row>
    <row r="13" spans="1:12" ht="16.5" customHeight="1" x14ac:dyDescent="0.35">
      <c r="A13" s="54">
        <f t="array" aca="1" ref="A13:B13" ca="1">Jours+36+DATE(Calendrier1an,OptionCalendrier1mois,1)-WEEKDAY(DATE(Calendrier1an,OptionCalendrier1mois,1),OptionJoursemaine)</f>
        <v>43500</v>
      </c>
      <c r="B13" s="54">
        <f ca="1"/>
        <v>43501</v>
      </c>
      <c r="C13" s="175" t="s">
        <v>142</v>
      </c>
      <c r="D13" s="175"/>
      <c r="E13" s="175"/>
      <c r="F13" s="175"/>
      <c r="G13" s="175"/>
    </row>
    <row r="14" spans="1:12" ht="63.75" customHeight="1" x14ac:dyDescent="0.35">
      <c r="A14" s="62"/>
      <c r="C14" s="176"/>
      <c r="D14" s="176"/>
      <c r="E14" s="176"/>
      <c r="F14" s="176"/>
      <c r="G14" s="176"/>
    </row>
    <row r="15" spans="1:12" ht="54" customHeight="1" x14ac:dyDescent="1">
      <c r="A15" s="47">
        <f ca="1">YEAR(DATE(Calendrier1an,OptionCalendrier1mois+1,1))</f>
        <v>2019</v>
      </c>
      <c r="B15" s="48" t="str">
        <f ca="1">TEXT(DATE(Calendrier1an,OptionCalendrier1mois+1,1),"mmmm")</f>
        <v>février</v>
      </c>
      <c r="C15" s="68"/>
      <c r="D15" s="68"/>
      <c r="E15" s="68"/>
      <c r="F15" s="68"/>
      <c r="G15" s="49"/>
    </row>
    <row r="16" spans="1:12" ht="14.25" customHeight="1" x14ac:dyDescent="0.35">
      <c r="A16" s="51" t="str">
        <f t="shared" ref="A16:G16" ca="1" si="1">UPPER(TEXT(A17,"jjjj"))</f>
        <v>LUNDI</v>
      </c>
      <c r="B16" s="52" t="str">
        <f t="shared" ca="1" si="1"/>
        <v>MARDI</v>
      </c>
      <c r="C16" s="51" t="str">
        <f t="shared" ca="1" si="1"/>
        <v>MERCREDI</v>
      </c>
      <c r="D16" s="52" t="str">
        <f t="shared" ca="1" si="1"/>
        <v>JEUDI</v>
      </c>
      <c r="E16" s="51" t="str">
        <f t="shared" ca="1" si="1"/>
        <v>VENDREDI</v>
      </c>
      <c r="F16" s="52" t="str">
        <f t="shared" ca="1" si="1"/>
        <v>SAMEDI</v>
      </c>
      <c r="G16" s="51" t="str">
        <f t="shared" ca="1" si="1"/>
        <v>DIMANCHE</v>
      </c>
    </row>
    <row r="17" spans="1:9" ht="16.5" customHeight="1" x14ac:dyDescent="0.35">
      <c r="A17" s="54">
        <f t="array" aca="1" ref="A17:G17" ca="1">Jours+1+DATE(Calendrier2ans,OptionCalendrier2mois,1)-WEEKDAY(DATE(Calendrier2ans,OptionCalendrier2mois,1),OptionJoursemaine)</f>
        <v>43493</v>
      </c>
      <c r="B17" s="54">
        <f ca="1"/>
        <v>43494</v>
      </c>
      <c r="C17" s="54">
        <f ca="1"/>
        <v>43495</v>
      </c>
      <c r="D17" s="54">
        <f ca="1"/>
        <v>43496</v>
      </c>
      <c r="E17" s="54">
        <f ca="1"/>
        <v>43497</v>
      </c>
      <c r="F17" s="54">
        <f ca="1"/>
        <v>43498</v>
      </c>
      <c r="G17" s="55">
        <f ca="1"/>
        <v>43499</v>
      </c>
    </row>
    <row r="18" spans="1:9" ht="56.25" customHeight="1" x14ac:dyDescent="0.35">
      <c r="A18" s="62"/>
      <c r="B18" s="62"/>
      <c r="C18" s="62"/>
      <c r="D18" s="62"/>
      <c r="E18" s="62"/>
      <c r="F18" s="62"/>
      <c r="G18" s="63"/>
    </row>
    <row r="19" spans="1:9" ht="16.5" customHeight="1" x14ac:dyDescent="0.35">
      <c r="A19" s="54">
        <f t="array" aca="1" ref="A19:G19" ca="1">Jours+8+DATE(Calendrier2ans,OptionCalendrier2mois,1)-WEEKDAY(DATE(Calendrier2ans,OptionCalendrier2mois,1),OptionJoursemaine)</f>
        <v>43500</v>
      </c>
      <c r="B19" s="54">
        <f ca="1"/>
        <v>43501</v>
      </c>
      <c r="C19" s="54">
        <f ca="1"/>
        <v>43502</v>
      </c>
      <c r="D19" s="54">
        <f ca="1"/>
        <v>43503</v>
      </c>
      <c r="E19" s="54">
        <f ca="1"/>
        <v>43504</v>
      </c>
      <c r="F19" s="54">
        <f ca="1"/>
        <v>43505</v>
      </c>
      <c r="G19" s="55">
        <f ca="1"/>
        <v>43506</v>
      </c>
    </row>
    <row r="20" spans="1:9" ht="56.25" customHeight="1" x14ac:dyDescent="0.35">
      <c r="A20" s="59"/>
      <c r="B20" s="69" t="s">
        <v>144</v>
      </c>
      <c r="C20" s="59" t="s">
        <v>145</v>
      </c>
      <c r="D20" s="59" t="s">
        <v>145</v>
      </c>
      <c r="E20" s="62"/>
      <c r="F20" s="59" t="s">
        <v>146</v>
      </c>
      <c r="G20" s="63"/>
    </row>
    <row r="21" spans="1:9" ht="16.5" customHeight="1" x14ac:dyDescent="0.35">
      <c r="A21" s="54">
        <f t="array" aca="1" ref="A21:G21" ca="1">Jours+15+DATE(Calendrier2ans,OptionCalendrier2mois,1)-WEEKDAY(DATE(Calendrier2ans,OptionCalendrier2mois,1),OptionJoursemaine)</f>
        <v>43507</v>
      </c>
      <c r="B21" s="54">
        <f ca="1"/>
        <v>43508</v>
      </c>
      <c r="C21" s="54">
        <f ca="1"/>
        <v>43509</v>
      </c>
      <c r="D21" s="54">
        <f ca="1"/>
        <v>43510</v>
      </c>
      <c r="E21" s="54">
        <f ca="1"/>
        <v>43511</v>
      </c>
      <c r="F21" s="70">
        <f ca="1"/>
        <v>43512</v>
      </c>
      <c r="G21" s="71">
        <f ca="1"/>
        <v>43513</v>
      </c>
    </row>
    <row r="22" spans="1:9" ht="56.25" customHeight="1" x14ac:dyDescent="0.35">
      <c r="A22" s="62"/>
      <c r="B22" s="59" t="s">
        <v>143</v>
      </c>
      <c r="C22" s="59" t="s">
        <v>147</v>
      </c>
      <c r="D22" s="59" t="s">
        <v>148</v>
      </c>
      <c r="E22" s="62"/>
      <c r="F22" s="72"/>
      <c r="G22" s="73"/>
      <c r="I22" s="74" t="s">
        <v>149</v>
      </c>
    </row>
    <row r="23" spans="1:9" ht="16.5" customHeight="1" x14ac:dyDescent="0.35">
      <c r="A23" s="70">
        <f t="array" aca="1" ref="A23:G23" ca="1">Jours+22+DATE(Calendrier2ans,OptionCalendrier2mois,1)-WEEKDAY(DATE(Calendrier2ans,OptionCalendrier2mois,1),OptionJoursemaine)</f>
        <v>43514</v>
      </c>
      <c r="B23" s="70">
        <f ca="1"/>
        <v>43515</v>
      </c>
      <c r="C23" s="70">
        <f ca="1"/>
        <v>43516</v>
      </c>
      <c r="D23" s="70">
        <f ca="1"/>
        <v>43517</v>
      </c>
      <c r="E23" s="70">
        <f ca="1"/>
        <v>43518</v>
      </c>
      <c r="F23" s="70">
        <f ca="1"/>
        <v>43519</v>
      </c>
      <c r="G23" s="71">
        <f ca="1"/>
        <v>43520</v>
      </c>
    </row>
    <row r="24" spans="1:9" ht="56.25" customHeight="1" x14ac:dyDescent="0.35">
      <c r="A24" s="75"/>
      <c r="B24" s="75"/>
      <c r="C24" s="75"/>
      <c r="D24" s="72" t="s">
        <v>384</v>
      </c>
      <c r="E24" s="72" t="s">
        <v>150</v>
      </c>
      <c r="F24" s="76"/>
      <c r="G24" s="73"/>
      <c r="I24" s="74" t="s">
        <v>151</v>
      </c>
    </row>
    <row r="25" spans="1:9" ht="16.5" customHeight="1" x14ac:dyDescent="0.35">
      <c r="A25" s="54">
        <f t="array" aca="1" ref="A25:G25" ca="1">Jours+29+DATE(Calendrier2ans,OptionCalendrier2mois,1)-WEEKDAY(DATE(Calendrier2ans,OptionCalendrier2mois,1),OptionJoursemaine)</f>
        <v>43521</v>
      </c>
      <c r="B25" s="54">
        <f ca="1"/>
        <v>43522</v>
      </c>
      <c r="C25" s="54">
        <f ca="1"/>
        <v>43523</v>
      </c>
      <c r="D25" s="54">
        <f ca="1"/>
        <v>43524</v>
      </c>
      <c r="E25" s="54">
        <f ca="1"/>
        <v>43525</v>
      </c>
      <c r="F25" s="54">
        <f ca="1"/>
        <v>43526</v>
      </c>
      <c r="G25" s="55">
        <f ca="1"/>
        <v>43527</v>
      </c>
    </row>
    <row r="26" spans="1:9" ht="57" customHeight="1" x14ac:dyDescent="0.35">
      <c r="A26" s="62"/>
      <c r="B26" s="62"/>
      <c r="C26" s="59" t="s">
        <v>372</v>
      </c>
      <c r="D26" s="62"/>
      <c r="E26" s="62"/>
      <c r="F26" s="62"/>
      <c r="G26" s="77"/>
    </row>
    <row r="27" spans="1:9" ht="16.5" customHeight="1" x14ac:dyDescent="0.35">
      <c r="A27" s="54">
        <f t="array" aca="1" ref="A27:B27" ca="1">Jours+36+DATE(Calendrier2ans,OptionCalendrier2mois,1)-WEEKDAY(DATE(Calendrier2ans,OptionCalendrier2mois,1),OptionJoursemaine)</f>
        <v>43528</v>
      </c>
      <c r="B27" s="54">
        <f ca="1"/>
        <v>43529</v>
      </c>
      <c r="C27" s="173" t="s">
        <v>142</v>
      </c>
      <c r="D27" s="173"/>
      <c r="E27" s="173"/>
      <c r="F27" s="173"/>
      <c r="G27" s="173"/>
    </row>
    <row r="28" spans="1:9" ht="63.75" customHeight="1" x14ac:dyDescent="0.35">
      <c r="A28" s="62"/>
      <c r="B28" s="62"/>
      <c r="C28" s="176"/>
      <c r="D28" s="176"/>
      <c r="E28" s="176"/>
      <c r="F28" s="176"/>
      <c r="G28" s="176"/>
    </row>
    <row r="29" spans="1:9" ht="54" customHeight="1" x14ac:dyDescent="1">
      <c r="A29" s="47">
        <f ca="1">YEAR(DATE(Calendrier2ans,OptionCalendrier2mois+1,1))</f>
        <v>2019</v>
      </c>
      <c r="B29" s="48" t="str">
        <f ca="1">TEXT(DATE(Calendrier2ans,OptionCalendrier2mois+1,1),"mmmm")</f>
        <v>mars</v>
      </c>
      <c r="C29" s="68"/>
      <c r="D29" s="68"/>
      <c r="E29" s="68"/>
      <c r="F29" s="68"/>
      <c r="G29" s="49"/>
    </row>
    <row r="30" spans="1:9" ht="14.25" customHeight="1" x14ac:dyDescent="0.35">
      <c r="A30" s="51" t="str">
        <f t="shared" ref="A30:G30" ca="1" si="2">UPPER(TEXT(A31,"jjjj"))</f>
        <v>LUNDI</v>
      </c>
      <c r="B30" s="52" t="str">
        <f t="shared" ca="1" si="2"/>
        <v>MARDI</v>
      </c>
      <c r="C30" s="51" t="str">
        <f t="shared" ca="1" si="2"/>
        <v>MERCREDI</v>
      </c>
      <c r="D30" s="52" t="str">
        <f t="shared" ca="1" si="2"/>
        <v>JEUDI</v>
      </c>
      <c r="E30" s="51" t="str">
        <f t="shared" ca="1" si="2"/>
        <v>VENDREDI</v>
      </c>
      <c r="F30" s="52" t="str">
        <f t="shared" ca="1" si="2"/>
        <v>SAMEDI</v>
      </c>
      <c r="G30" s="51" t="str">
        <f t="shared" ca="1" si="2"/>
        <v>DIMANCHE</v>
      </c>
    </row>
    <row r="31" spans="1:9" ht="16.5" customHeight="1" x14ac:dyDescent="0.35">
      <c r="A31" s="54">
        <f t="array" aca="1" ref="A31:G31" ca="1">Jours+1+DATE(Calendrier3ans,OptionCalendrier3mois,1)-WEEKDAY(DATE(Calendrier3ans,OptionCalendrier3mois,1),OptionJoursemaine)</f>
        <v>43521</v>
      </c>
      <c r="B31" s="54">
        <f ca="1"/>
        <v>43522</v>
      </c>
      <c r="C31" s="54">
        <f ca="1"/>
        <v>43523</v>
      </c>
      <c r="D31" s="54">
        <f ca="1"/>
        <v>43524</v>
      </c>
      <c r="E31" s="54">
        <f ca="1"/>
        <v>43525</v>
      </c>
      <c r="F31" s="54">
        <f ca="1"/>
        <v>43526</v>
      </c>
      <c r="G31" s="55">
        <f ca="1"/>
        <v>43527</v>
      </c>
    </row>
    <row r="32" spans="1:9" ht="56.25" customHeight="1" x14ac:dyDescent="0.35">
      <c r="A32" s="62"/>
      <c r="B32" s="62"/>
      <c r="C32" s="62"/>
      <c r="D32" s="62"/>
      <c r="E32" s="62"/>
      <c r="F32" s="62"/>
      <c r="G32" s="63"/>
    </row>
    <row r="33" spans="1:7" ht="16.5" customHeight="1" x14ac:dyDescent="0.35">
      <c r="A33" s="54">
        <f t="array" aca="1" ref="A33:G33" ca="1">Jours+8+DATE(Calendrier3ans,OptionCalendrier3mois,1)-WEEKDAY(DATE(Calendrier3ans,OptionCalendrier3mois,1),OptionJoursemaine)</f>
        <v>43528</v>
      </c>
      <c r="B33" s="54">
        <f ca="1"/>
        <v>43529</v>
      </c>
      <c r="C33" s="54">
        <f ca="1"/>
        <v>43530</v>
      </c>
      <c r="D33" s="54">
        <f ca="1"/>
        <v>43531</v>
      </c>
      <c r="E33" s="54">
        <f ca="1"/>
        <v>43532</v>
      </c>
      <c r="F33" s="54">
        <f ca="1"/>
        <v>43533</v>
      </c>
      <c r="G33" s="55">
        <f ca="1"/>
        <v>43534</v>
      </c>
    </row>
    <row r="34" spans="1:7" ht="56.25" customHeight="1" x14ac:dyDescent="0.35">
      <c r="A34" s="62"/>
      <c r="B34" s="69"/>
      <c r="C34" s="59" t="s">
        <v>375</v>
      </c>
      <c r="D34" s="62"/>
      <c r="E34" s="62" t="s">
        <v>379</v>
      </c>
      <c r="F34" s="62"/>
      <c r="G34" s="63"/>
    </row>
    <row r="35" spans="1:7" ht="16.5" customHeight="1" x14ac:dyDescent="0.35">
      <c r="A35" s="54">
        <f t="array" aca="1" ref="A35:G35" ca="1">Jours+15+DATE(Calendrier3ans,OptionCalendrier3mois,1)-WEEKDAY(DATE(Calendrier3ans,OptionCalendrier3mois,1),OptionJoursemaine)</f>
        <v>43535</v>
      </c>
      <c r="B35" s="54">
        <f ca="1"/>
        <v>43536</v>
      </c>
      <c r="C35" s="54">
        <f ca="1"/>
        <v>43537</v>
      </c>
      <c r="D35" s="54">
        <f ca="1"/>
        <v>43538</v>
      </c>
      <c r="E35" s="54">
        <f ca="1"/>
        <v>43539</v>
      </c>
      <c r="F35" s="78">
        <f ca="1"/>
        <v>43540</v>
      </c>
      <c r="G35" s="79">
        <f ca="1"/>
        <v>43541</v>
      </c>
    </row>
    <row r="36" spans="1:7" ht="56.25" customHeight="1" x14ac:dyDescent="0.35">
      <c r="A36" s="89" t="s">
        <v>373</v>
      </c>
      <c r="B36" s="59"/>
      <c r="C36" s="62"/>
      <c r="D36" s="89" t="s">
        <v>374</v>
      </c>
      <c r="E36" s="80" t="s">
        <v>152</v>
      </c>
      <c r="F36" s="90" t="s">
        <v>382</v>
      </c>
    </row>
    <row r="37" spans="1:7" ht="16.5" customHeight="1" x14ac:dyDescent="0.35">
      <c r="A37" s="54">
        <f t="array" aca="1" ref="A37:G37" ca="1">Jours+22+DATE(Calendrier3ans,OptionCalendrier3mois,1)-WEEKDAY(DATE(Calendrier3ans,OptionCalendrier3mois,1),OptionJoursemaine)</f>
        <v>43542</v>
      </c>
      <c r="B37" s="54">
        <f ca="1"/>
        <v>43543</v>
      </c>
      <c r="C37" s="54">
        <f ca="1"/>
        <v>43544</v>
      </c>
      <c r="D37" s="54">
        <f ca="1"/>
        <v>43545</v>
      </c>
      <c r="E37" s="54">
        <f ca="1"/>
        <v>43546</v>
      </c>
      <c r="F37" s="54">
        <f ca="1"/>
        <v>43547</v>
      </c>
      <c r="G37" s="55">
        <f ca="1"/>
        <v>43548</v>
      </c>
    </row>
    <row r="38" spans="1:7" ht="56.25" customHeight="1" x14ac:dyDescent="0.35">
      <c r="A38" s="62"/>
      <c r="B38" s="62"/>
      <c r="C38" s="62"/>
      <c r="D38" s="62"/>
      <c r="E38" s="81"/>
      <c r="F38" s="81"/>
      <c r="G38" s="63"/>
    </row>
    <row r="39" spans="1:7" ht="16.5" customHeight="1" x14ac:dyDescent="0.35">
      <c r="A39" s="54">
        <f t="array" aca="1" ref="A39:G39" ca="1">Jours+29+DATE(Calendrier3ans,OptionCalendrier3mois,1)-WEEKDAY(DATE(Calendrier3ans,OptionCalendrier3mois,1),OptionJoursemaine)</f>
        <v>43549</v>
      </c>
      <c r="B39" s="54">
        <f ca="1"/>
        <v>43550</v>
      </c>
      <c r="C39" s="54">
        <f ca="1"/>
        <v>43551</v>
      </c>
      <c r="D39" s="54">
        <f ca="1"/>
        <v>43552</v>
      </c>
      <c r="E39" s="54">
        <f ca="1"/>
        <v>43553</v>
      </c>
      <c r="F39" s="54">
        <f ca="1"/>
        <v>43554</v>
      </c>
      <c r="G39" s="55">
        <f ca="1"/>
        <v>43555</v>
      </c>
    </row>
    <row r="40" spans="1:7" ht="57" customHeight="1" x14ac:dyDescent="0.35">
      <c r="A40" s="62"/>
      <c r="B40" s="89" t="s">
        <v>383</v>
      </c>
      <c r="C40" s="62"/>
      <c r="D40" s="62"/>
      <c r="E40" s="62"/>
      <c r="F40" s="62"/>
      <c r="G40" s="77"/>
    </row>
    <row r="41" spans="1:7" ht="16.5" customHeight="1" x14ac:dyDescent="0.35">
      <c r="A41" s="54">
        <f t="array" aca="1" ref="A41:B41" ca="1">Jours+36+DATE(Calendrier3ans,OptionCalendrier3mois,1)-WEEKDAY(DATE(Calendrier3ans,OptionCalendrier3mois,1),OptionJoursemaine)</f>
        <v>43556</v>
      </c>
      <c r="B41" s="54">
        <f ca="1"/>
        <v>43557</v>
      </c>
      <c r="C41" s="173" t="s">
        <v>142</v>
      </c>
      <c r="D41" s="173"/>
      <c r="E41" s="173"/>
      <c r="F41" s="173"/>
      <c r="G41" s="173"/>
    </row>
    <row r="42" spans="1:7" ht="63.75" customHeight="1" x14ac:dyDescent="0.35">
      <c r="A42" s="62"/>
      <c r="B42" s="62"/>
      <c r="C42" s="176"/>
      <c r="D42" s="176"/>
      <c r="E42" s="176"/>
      <c r="F42" s="176"/>
      <c r="G42" s="176"/>
    </row>
    <row r="43" spans="1:7" ht="54" customHeight="1" x14ac:dyDescent="1">
      <c r="A43" s="47">
        <f ca="1">YEAR(DATE(Calendrier3ans,OptionCalendrier3mois +1,1))</f>
        <v>2019</v>
      </c>
      <c r="B43" s="48" t="str">
        <f ca="1">TEXT(DATE(Calendrier3ans,OptionCalendrier3mois +1,1),"mmmm")</f>
        <v>avril</v>
      </c>
      <c r="C43" s="68"/>
      <c r="D43" s="68"/>
      <c r="E43" s="68"/>
      <c r="F43" s="68"/>
      <c r="G43" s="49"/>
    </row>
    <row r="44" spans="1:7" ht="14.25" customHeight="1" x14ac:dyDescent="0.35">
      <c r="A44" s="51" t="str">
        <f t="shared" ref="A44:G44" ca="1" si="3">UPPER(TEXT(A45,"jjjj"))</f>
        <v>LUNDI</v>
      </c>
      <c r="B44" s="52" t="str">
        <f t="shared" ca="1" si="3"/>
        <v>MARDI</v>
      </c>
      <c r="C44" s="51" t="str">
        <f t="shared" ca="1" si="3"/>
        <v>MERCREDI</v>
      </c>
      <c r="D44" s="52" t="str">
        <f t="shared" ca="1" si="3"/>
        <v>JEUDI</v>
      </c>
      <c r="E44" s="51" t="str">
        <f t="shared" ca="1" si="3"/>
        <v>VENDREDI</v>
      </c>
      <c r="F44" s="52" t="str">
        <f t="shared" ca="1" si="3"/>
        <v>SAMEDI</v>
      </c>
      <c r="G44" s="51" t="str">
        <f t="shared" ca="1" si="3"/>
        <v>DIMANCHE</v>
      </c>
    </row>
    <row r="45" spans="1:7" ht="16.5" customHeight="1" x14ac:dyDescent="0.35">
      <c r="A45" s="54">
        <f t="array" aca="1" ref="A45:G45" ca="1">Jours+1+DATE(Calendrier4ans,OptionCalendrier4mois,1)-WEEKDAY(DATE(Calendrier4ans,OptionCalendrier4mois,1),OptionJoursemaine)</f>
        <v>43556</v>
      </c>
      <c r="B45" s="54">
        <f ca="1"/>
        <v>43557</v>
      </c>
      <c r="C45" s="54">
        <f ca="1"/>
        <v>43558</v>
      </c>
      <c r="D45" s="54">
        <f ca="1"/>
        <v>43559</v>
      </c>
      <c r="E45" s="54">
        <f ca="1"/>
        <v>43560</v>
      </c>
      <c r="F45" s="54">
        <f ca="1"/>
        <v>43561</v>
      </c>
      <c r="G45" s="55">
        <f ca="1"/>
        <v>43562</v>
      </c>
    </row>
    <row r="46" spans="1:7" ht="56.25" customHeight="1" x14ac:dyDescent="0.35">
      <c r="A46" s="62"/>
      <c r="B46" s="62"/>
      <c r="C46" s="62"/>
      <c r="D46" s="62"/>
      <c r="E46" s="62"/>
      <c r="F46" s="62"/>
      <c r="G46" s="82" t="s">
        <v>153</v>
      </c>
    </row>
    <row r="47" spans="1:7" ht="16.5" customHeight="1" x14ac:dyDescent="0.35">
      <c r="A47" s="54">
        <f t="array" aca="1" ref="A47:G47" ca="1">Jours+8+DATE(Calendrier4ans,OptionCalendrier4mois,1)-WEEKDAY(DATE(Calendrier4ans,OptionCalendrier4mois,1),OptionJoursemaine)</f>
        <v>43563</v>
      </c>
      <c r="B47" s="54">
        <f ca="1"/>
        <v>43564</v>
      </c>
      <c r="C47" s="54">
        <f ca="1"/>
        <v>43565</v>
      </c>
      <c r="D47" s="54">
        <f ca="1"/>
        <v>43566</v>
      </c>
      <c r="E47" s="54">
        <f ca="1"/>
        <v>43567</v>
      </c>
      <c r="F47" s="70">
        <f ca="1"/>
        <v>43568</v>
      </c>
      <c r="G47" s="71">
        <f ca="1"/>
        <v>43569</v>
      </c>
    </row>
    <row r="48" spans="1:7" ht="56.25" customHeight="1" x14ac:dyDescent="0.35">
      <c r="A48" s="62"/>
      <c r="B48" s="62"/>
      <c r="C48" s="62"/>
      <c r="D48" s="62"/>
      <c r="E48" s="62"/>
      <c r="F48" s="62"/>
      <c r="G48" s="63"/>
    </row>
    <row r="49" spans="1:7" ht="16.5" customHeight="1" x14ac:dyDescent="0.35">
      <c r="A49" s="70">
        <f t="array" aca="1" ref="A49:G49" ca="1">Jours+15+DATE(Calendrier4ans,OptionCalendrier4mois,1)-WEEKDAY(DATE(Calendrier4ans,OptionCalendrier4mois,1),OptionJoursemaine)</f>
        <v>43570</v>
      </c>
      <c r="B49" s="70">
        <f ca="1"/>
        <v>43571</v>
      </c>
      <c r="C49" s="70">
        <f ca="1"/>
        <v>43572</v>
      </c>
      <c r="D49" s="70">
        <f ca="1"/>
        <v>43573</v>
      </c>
      <c r="E49" s="70">
        <f ca="1"/>
        <v>43574</v>
      </c>
      <c r="F49" s="70">
        <f ca="1"/>
        <v>43575</v>
      </c>
      <c r="G49" s="71">
        <f ca="1"/>
        <v>43576</v>
      </c>
    </row>
    <row r="50" spans="1:7" ht="56.25" customHeight="1" x14ac:dyDescent="0.35">
      <c r="A50" s="62"/>
      <c r="B50" s="62"/>
      <c r="C50" s="62"/>
      <c r="D50" s="62"/>
      <c r="E50" s="62"/>
      <c r="F50" s="62"/>
      <c r="G50" s="63"/>
    </row>
    <row r="51" spans="1:7" ht="16.5" customHeight="1" x14ac:dyDescent="0.35">
      <c r="A51" s="70">
        <f t="array" aca="1" ref="A51:G51" ca="1">Jours+22+DATE(Calendrier4ans,OptionCalendrier4mois,1)-WEEKDAY(DATE(Calendrier4ans,OptionCalendrier4mois,1),OptionJoursemaine)</f>
        <v>43577</v>
      </c>
      <c r="B51" s="70">
        <f ca="1"/>
        <v>43578</v>
      </c>
      <c r="C51" s="70">
        <f ca="1"/>
        <v>43579</v>
      </c>
      <c r="D51" s="70">
        <f ca="1"/>
        <v>43580</v>
      </c>
      <c r="E51" s="70">
        <f ca="1"/>
        <v>43581</v>
      </c>
      <c r="F51" s="70">
        <f ca="1"/>
        <v>43582</v>
      </c>
      <c r="G51" s="71">
        <f ca="1"/>
        <v>43583</v>
      </c>
    </row>
    <row r="52" spans="1:7" ht="56.25" customHeight="1" x14ac:dyDescent="0.35">
      <c r="A52" s="62"/>
      <c r="B52" s="62"/>
      <c r="C52" s="62"/>
      <c r="D52" s="62"/>
      <c r="E52" s="62"/>
      <c r="F52" s="62"/>
      <c r="G52" s="63"/>
    </row>
    <row r="53" spans="1:7" ht="16.5" customHeight="1" x14ac:dyDescent="0.35">
      <c r="A53" s="54">
        <f t="array" aca="1" ref="A53:G53" ca="1">Jours+29+DATE(Calendrier4ans,OptionCalendrier4mois,1)-WEEKDAY(DATE(Calendrier4ans,OptionCalendrier4mois,1),OptionJoursemaine)</f>
        <v>43584</v>
      </c>
      <c r="B53" s="54">
        <f ca="1"/>
        <v>43585</v>
      </c>
      <c r="C53" s="54">
        <f ca="1"/>
        <v>43586</v>
      </c>
      <c r="D53" s="54">
        <f ca="1"/>
        <v>43587</v>
      </c>
      <c r="E53" s="54">
        <f ca="1"/>
        <v>43588</v>
      </c>
      <c r="F53" s="54">
        <f ca="1"/>
        <v>43589</v>
      </c>
      <c r="G53" s="55">
        <f ca="1"/>
        <v>43590</v>
      </c>
    </row>
    <row r="54" spans="1:7" ht="57" customHeight="1" x14ac:dyDescent="0.35">
      <c r="A54" s="62"/>
      <c r="B54" s="62"/>
      <c r="C54" s="62"/>
      <c r="D54" s="62"/>
      <c r="E54" s="62"/>
      <c r="F54" s="62"/>
      <c r="G54" s="77"/>
    </row>
    <row r="55" spans="1:7" ht="16.5" customHeight="1" x14ac:dyDescent="0.35">
      <c r="A55" s="54">
        <f t="array" aca="1" ref="A55:B55" ca="1">Jours+36+DATE(Calendrier4ans,OptionCalendrier4mois,1)-WEEKDAY(DATE(Calendrier4ans,OptionCalendrier4mois,1),OptionJoursemaine)</f>
        <v>43591</v>
      </c>
      <c r="B55" s="54">
        <f ca="1"/>
        <v>43592</v>
      </c>
      <c r="C55" s="177" t="s">
        <v>142</v>
      </c>
      <c r="D55" s="178"/>
      <c r="E55" s="178"/>
      <c r="F55" s="178"/>
      <c r="G55" s="178"/>
    </row>
    <row r="56" spans="1:7" ht="63.75" customHeight="1" x14ac:dyDescent="0.35">
      <c r="A56" s="62"/>
      <c r="B56" s="62"/>
      <c r="C56" s="176"/>
      <c r="D56" s="176"/>
      <c r="E56" s="176"/>
      <c r="F56" s="176"/>
      <c r="G56" s="176"/>
    </row>
    <row r="57" spans="1:7" ht="54" customHeight="1" x14ac:dyDescent="1">
      <c r="A57" s="47">
        <f ca="1">YEAR(DATE(Calendrier4ans,OptionCalendrier4mois+1,1))</f>
        <v>2019</v>
      </c>
      <c r="B57" s="48" t="str">
        <f ca="1">TEXT(DATE(Calendrier4ans,OptionCalendrier4mois+1,1),"mmmm")</f>
        <v>mai</v>
      </c>
      <c r="C57" s="68"/>
      <c r="D57" s="68"/>
      <c r="E57" s="68"/>
      <c r="F57" s="68"/>
      <c r="G57" s="49"/>
    </row>
    <row r="58" spans="1:7" ht="14.25" customHeight="1" x14ac:dyDescent="0.35">
      <c r="A58" s="51" t="str">
        <f t="shared" ref="A58:G58" ca="1" si="4">UPPER(TEXT(A59,"jjjj"))</f>
        <v>LUNDI</v>
      </c>
      <c r="B58" s="52" t="str">
        <f t="shared" ca="1" si="4"/>
        <v>MARDI</v>
      </c>
      <c r="C58" s="51" t="str">
        <f t="shared" ca="1" si="4"/>
        <v>MERCREDI</v>
      </c>
      <c r="D58" s="52" t="str">
        <f t="shared" ca="1" si="4"/>
        <v>JEUDI</v>
      </c>
      <c r="E58" s="51" t="str">
        <f t="shared" ca="1" si="4"/>
        <v>VENDREDI</v>
      </c>
      <c r="F58" s="52" t="str">
        <f t="shared" ca="1" si="4"/>
        <v>SAMEDI</v>
      </c>
      <c r="G58" s="51" t="str">
        <f t="shared" ca="1" si="4"/>
        <v>DIMANCHE</v>
      </c>
    </row>
    <row r="59" spans="1:7" ht="16.5" customHeight="1" x14ac:dyDescent="0.35">
      <c r="A59" s="54">
        <f t="array" aca="1" ref="A59:G59" ca="1">Jours+1+DATE(Calendrier5ans,OptionCalendrier5mois,1)-WEEKDAY(DATE(Calendrier5ans,OptionCalendrier5mois,1),OptionJoursemaine)</f>
        <v>43584</v>
      </c>
      <c r="B59" s="54">
        <f ca="1"/>
        <v>43585</v>
      </c>
      <c r="C59" s="54">
        <f ca="1"/>
        <v>43586</v>
      </c>
      <c r="D59" s="54">
        <f ca="1"/>
        <v>43587</v>
      </c>
      <c r="E59" s="54">
        <f ca="1"/>
        <v>43588</v>
      </c>
      <c r="F59" s="54">
        <f ca="1"/>
        <v>43589</v>
      </c>
      <c r="G59" s="55">
        <f ca="1"/>
        <v>43590</v>
      </c>
    </row>
    <row r="60" spans="1:7" ht="56.25" customHeight="1" x14ac:dyDescent="0.35">
      <c r="A60" s="62"/>
      <c r="B60" s="62"/>
      <c r="C60" s="62"/>
      <c r="D60" s="62"/>
      <c r="E60" s="62"/>
      <c r="F60" s="62"/>
      <c r="G60" s="63"/>
    </row>
    <row r="61" spans="1:7" ht="16.5" customHeight="1" x14ac:dyDescent="0.35">
      <c r="A61" s="54">
        <f t="array" aca="1" ref="A61:G61" ca="1">Jours+8+DATE(Calendrier5ans,OptionCalendrier5mois,1)-WEEKDAY(DATE(Calendrier5ans,OptionCalendrier5mois,1),OptionJoursemaine)</f>
        <v>43591</v>
      </c>
      <c r="B61" s="54">
        <f ca="1"/>
        <v>43592</v>
      </c>
      <c r="C61" s="54">
        <f ca="1"/>
        <v>43593</v>
      </c>
      <c r="D61" s="54">
        <f ca="1"/>
        <v>43594</v>
      </c>
      <c r="E61" s="54">
        <f ca="1"/>
        <v>43595</v>
      </c>
      <c r="F61" s="54">
        <f ca="1"/>
        <v>43596</v>
      </c>
      <c r="G61" s="55">
        <f ca="1"/>
        <v>43597</v>
      </c>
    </row>
    <row r="62" spans="1:7" ht="56.25" customHeight="1" x14ac:dyDescent="0.35">
      <c r="A62" s="62"/>
      <c r="B62" s="62"/>
      <c r="C62" s="62"/>
      <c r="D62" s="62"/>
      <c r="E62" s="62"/>
      <c r="F62" s="62"/>
      <c r="G62" s="63"/>
    </row>
    <row r="63" spans="1:7" ht="16.5" customHeight="1" x14ac:dyDescent="0.35">
      <c r="A63" s="54">
        <f t="array" aca="1" ref="A63:G63" ca="1">Jours+15+DATE(Calendrier5ans,OptionCalendrier5mois,1)-WEEKDAY(DATE(Calendrier5ans,OptionCalendrier5mois,1),OptionJoursemaine)</f>
        <v>43598</v>
      </c>
      <c r="B63" s="54">
        <f ca="1"/>
        <v>43599</v>
      </c>
      <c r="C63" s="54">
        <f ca="1"/>
        <v>43600</v>
      </c>
      <c r="D63" s="54">
        <f ca="1"/>
        <v>43601</v>
      </c>
      <c r="E63" s="54">
        <f ca="1"/>
        <v>43602</v>
      </c>
      <c r="F63" s="54">
        <f ca="1"/>
        <v>43603</v>
      </c>
      <c r="G63" s="55">
        <f ca="1"/>
        <v>43604</v>
      </c>
    </row>
    <row r="64" spans="1:7" ht="56.25" customHeight="1" x14ac:dyDescent="0.35">
      <c r="A64" s="62"/>
      <c r="B64" s="62"/>
      <c r="C64" s="62"/>
      <c r="D64" s="62"/>
      <c r="E64" s="62"/>
      <c r="F64" s="62"/>
      <c r="G64" s="63"/>
    </row>
    <row r="65" spans="1:7" ht="16.5" customHeight="1" x14ac:dyDescent="0.35">
      <c r="A65" s="54">
        <f t="array" aca="1" ref="A65:G65" ca="1">Jours+22+DATE(Calendrier5ans,OptionCalendrier5mois,1)-WEEKDAY(DATE(Calendrier5ans,OptionCalendrier5mois,1),OptionJoursemaine)</f>
        <v>43605</v>
      </c>
      <c r="B65" s="54">
        <f ca="1"/>
        <v>43606</v>
      </c>
      <c r="C65" s="54">
        <f ca="1"/>
        <v>43607</v>
      </c>
      <c r="D65" s="54">
        <f ca="1"/>
        <v>43608</v>
      </c>
      <c r="E65" s="54">
        <f ca="1"/>
        <v>43609</v>
      </c>
      <c r="F65" s="54">
        <f ca="1"/>
        <v>43610</v>
      </c>
      <c r="G65" s="55">
        <f ca="1"/>
        <v>43611</v>
      </c>
    </row>
    <row r="66" spans="1:7" ht="56.25" customHeight="1" x14ac:dyDescent="0.35">
      <c r="A66" s="62"/>
      <c r="B66" s="62"/>
      <c r="C66" s="62"/>
      <c r="D66" s="62"/>
      <c r="E66" s="62"/>
      <c r="F66" s="62"/>
      <c r="G66" s="63"/>
    </row>
    <row r="67" spans="1:7" ht="16.5" customHeight="1" x14ac:dyDescent="0.35">
      <c r="A67" s="54">
        <f t="array" aca="1" ref="A67:G67" ca="1">Jours+29+DATE(Calendrier5ans,OptionCalendrier5mois,1)-WEEKDAY(DATE(Calendrier5ans,OptionCalendrier5mois,1),OptionJoursemaine)</f>
        <v>43612</v>
      </c>
      <c r="B67" s="54">
        <f ca="1"/>
        <v>43613</v>
      </c>
      <c r="C67" s="54">
        <f ca="1"/>
        <v>43614</v>
      </c>
      <c r="D67" s="54">
        <f ca="1"/>
        <v>43615</v>
      </c>
      <c r="E67" s="54">
        <f ca="1"/>
        <v>43616</v>
      </c>
      <c r="F67" s="54">
        <f ca="1"/>
        <v>43617</v>
      </c>
      <c r="G67" s="55">
        <f ca="1"/>
        <v>43618</v>
      </c>
    </row>
    <row r="68" spans="1:7" ht="57" customHeight="1" x14ac:dyDescent="0.35">
      <c r="A68" s="62"/>
      <c r="B68" s="62"/>
      <c r="C68" s="62"/>
      <c r="D68" s="62"/>
      <c r="E68" s="62"/>
      <c r="F68" s="62"/>
      <c r="G68" s="77"/>
    </row>
    <row r="69" spans="1:7" ht="16.5" customHeight="1" x14ac:dyDescent="0.35">
      <c r="A69" s="54">
        <f t="array" aca="1" ref="A69:B69" ca="1">Jours+36+DATE(Calendrier5ans,OptionCalendrier5mois,1)-WEEKDAY(DATE(Calendrier5ans,OptionCalendrier5mois,1),OptionJoursemaine)</f>
        <v>43619</v>
      </c>
      <c r="B69" s="54">
        <f ca="1"/>
        <v>43620</v>
      </c>
      <c r="C69" s="177" t="s">
        <v>142</v>
      </c>
      <c r="D69" s="178"/>
      <c r="E69" s="178"/>
      <c r="F69" s="178"/>
      <c r="G69" s="178"/>
    </row>
    <row r="70" spans="1:7" ht="63.75" customHeight="1" x14ac:dyDescent="0.35">
      <c r="A70" s="62"/>
      <c r="B70" s="62"/>
      <c r="C70" s="176"/>
      <c r="D70" s="176"/>
      <c r="E70" s="176"/>
      <c r="F70" s="176"/>
      <c r="G70" s="176"/>
    </row>
    <row r="71" spans="1:7" ht="54" customHeight="1" x14ac:dyDescent="1">
      <c r="A71" s="47">
        <f ca="1">YEAR(DATE(Calendrier5ans,OptionCalendrier5mois+1,1))</f>
        <v>2019</v>
      </c>
      <c r="B71" s="48" t="str">
        <f ca="1">TEXT(DATE(Calendrier5ans,OptionCalendrier5mois+1,1),"mmmm")</f>
        <v>juin</v>
      </c>
      <c r="C71" s="68"/>
      <c r="D71" s="68"/>
      <c r="E71" s="68"/>
      <c r="F71" s="68"/>
      <c r="G71" s="49"/>
    </row>
    <row r="72" spans="1:7" ht="14.25" customHeight="1" x14ac:dyDescent="0.35">
      <c r="A72" s="51" t="str">
        <f t="shared" ref="A72:G72" ca="1" si="5">UPPER(TEXT(A73,"jjjj"))</f>
        <v>LUNDI</v>
      </c>
      <c r="B72" s="52" t="str">
        <f t="shared" ca="1" si="5"/>
        <v>MARDI</v>
      </c>
      <c r="C72" s="51" t="str">
        <f t="shared" ca="1" si="5"/>
        <v>MERCREDI</v>
      </c>
      <c r="D72" s="52" t="str">
        <f t="shared" ca="1" si="5"/>
        <v>JEUDI</v>
      </c>
      <c r="E72" s="51" t="str">
        <f t="shared" ca="1" si="5"/>
        <v>VENDREDI</v>
      </c>
      <c r="F72" s="52" t="str">
        <f t="shared" ca="1" si="5"/>
        <v>SAMEDI</v>
      </c>
      <c r="G72" s="51" t="str">
        <f t="shared" ca="1" si="5"/>
        <v>DIMANCHE</v>
      </c>
    </row>
    <row r="73" spans="1:7" ht="16.5" customHeight="1" x14ac:dyDescent="0.35">
      <c r="A73" s="54">
        <f t="array" aca="1" ref="A73:G73" ca="1">Jours+1+DATE(Calendrier6ans,OptionCalendrier6mois,1)-WEEKDAY(DATE(Calendrier6ans,OptionCalendrier6mois,1),OptionJoursemaine)</f>
        <v>43612</v>
      </c>
      <c r="B73" s="54">
        <f ca="1"/>
        <v>43613</v>
      </c>
      <c r="C73" s="54">
        <f ca="1"/>
        <v>43614</v>
      </c>
      <c r="D73" s="54">
        <f ca="1"/>
        <v>43615</v>
      </c>
      <c r="E73" s="54">
        <f ca="1"/>
        <v>43616</v>
      </c>
      <c r="F73" s="54">
        <f ca="1"/>
        <v>43617</v>
      </c>
      <c r="G73" s="55">
        <f ca="1"/>
        <v>43618</v>
      </c>
    </row>
    <row r="74" spans="1:7" ht="56.25" customHeight="1" x14ac:dyDescent="0.35">
      <c r="A74" s="62"/>
      <c r="B74" s="62"/>
      <c r="C74" s="62"/>
      <c r="D74" s="62"/>
      <c r="E74" s="62"/>
      <c r="F74" s="62"/>
      <c r="G74" s="63"/>
    </row>
    <row r="75" spans="1:7" ht="16.5" customHeight="1" x14ac:dyDescent="0.35">
      <c r="A75" s="54">
        <f t="array" aca="1" ref="A75:G75" ca="1">Jours+8+DATE(Calendrier6ans,OptionCalendrier6mois,1)-WEEKDAY(DATE(Calendrier6ans,OptionCalendrier6mois,1),OptionJoursemaine)</f>
        <v>43619</v>
      </c>
      <c r="B75" s="54">
        <f ca="1"/>
        <v>43620</v>
      </c>
      <c r="C75" s="54">
        <f ca="1"/>
        <v>43621</v>
      </c>
      <c r="D75" s="54">
        <f ca="1"/>
        <v>43622</v>
      </c>
      <c r="E75" s="54">
        <f ca="1"/>
        <v>43623</v>
      </c>
      <c r="F75" s="54">
        <f ca="1"/>
        <v>43624</v>
      </c>
      <c r="G75" s="55">
        <f ca="1"/>
        <v>43625</v>
      </c>
    </row>
    <row r="76" spans="1:7" ht="56.25" customHeight="1" x14ac:dyDescent="0.35">
      <c r="A76" s="62"/>
      <c r="B76" s="62"/>
      <c r="C76" s="62"/>
      <c r="D76" s="62"/>
      <c r="E76" s="62"/>
      <c r="F76" s="62"/>
      <c r="G76" s="63"/>
    </row>
    <row r="77" spans="1:7" ht="16.5" customHeight="1" x14ac:dyDescent="0.35">
      <c r="A77" s="54">
        <f t="array" aca="1" ref="A77:G77" ca="1">Jours+15+DATE(Calendrier6ans,OptionCalendrier6mois,1)-WEEKDAY(DATE(Calendrier6ans,OptionCalendrier6mois,1),OptionJoursemaine)</f>
        <v>43626</v>
      </c>
      <c r="B77" s="54">
        <f ca="1"/>
        <v>43627</v>
      </c>
      <c r="C77" s="54">
        <f ca="1"/>
        <v>43628</v>
      </c>
      <c r="D77" s="54">
        <f ca="1"/>
        <v>43629</v>
      </c>
      <c r="E77" s="54">
        <f ca="1"/>
        <v>43630</v>
      </c>
      <c r="F77" s="54">
        <f ca="1"/>
        <v>43631</v>
      </c>
      <c r="G77" s="55">
        <f ca="1"/>
        <v>43632</v>
      </c>
    </row>
    <row r="78" spans="1:7" ht="56.25" customHeight="1" x14ac:dyDescent="0.35">
      <c r="A78" s="62"/>
      <c r="B78" s="62"/>
      <c r="C78" s="62"/>
      <c r="D78" s="62"/>
      <c r="E78" s="62"/>
      <c r="F78" s="62"/>
      <c r="G78" s="63"/>
    </row>
    <row r="79" spans="1:7" ht="16.5" customHeight="1" x14ac:dyDescent="0.35">
      <c r="A79" s="54">
        <f t="array" aca="1" ref="A79:G79" ca="1">Jours+22+DATE(Calendrier6ans,OptionCalendrier6mois,1)-WEEKDAY(DATE(Calendrier6ans,OptionCalendrier6mois,1),OptionJoursemaine)</f>
        <v>43633</v>
      </c>
      <c r="B79" s="54">
        <f ca="1"/>
        <v>43634</v>
      </c>
      <c r="C79" s="54">
        <f ca="1"/>
        <v>43635</v>
      </c>
      <c r="D79" s="54">
        <f ca="1"/>
        <v>43636</v>
      </c>
      <c r="E79" s="54">
        <f ca="1"/>
        <v>43637</v>
      </c>
      <c r="F79" s="54">
        <f ca="1"/>
        <v>43638</v>
      </c>
      <c r="G79" s="55">
        <f ca="1"/>
        <v>43639</v>
      </c>
    </row>
    <row r="80" spans="1:7" ht="56.25" customHeight="1" x14ac:dyDescent="0.35">
      <c r="A80" s="62"/>
      <c r="B80" s="62"/>
      <c r="C80" s="62"/>
      <c r="D80" s="62"/>
      <c r="E80" s="62"/>
      <c r="F80" s="62"/>
      <c r="G80" s="63"/>
    </row>
    <row r="81" spans="1:7" ht="16.5" customHeight="1" x14ac:dyDescent="0.35">
      <c r="A81" s="54">
        <f t="array" aca="1" ref="A81:G81" ca="1">Jours+29+DATE(Calendrier6ans,OptionCalendrier6mois,1)-WEEKDAY(DATE(Calendrier6ans,OptionCalendrier6mois,1),OptionJoursemaine)</f>
        <v>43640</v>
      </c>
      <c r="B81" s="54">
        <f ca="1"/>
        <v>43641</v>
      </c>
      <c r="C81" s="54">
        <f ca="1"/>
        <v>43642</v>
      </c>
      <c r="D81" s="54">
        <f ca="1"/>
        <v>43643</v>
      </c>
      <c r="E81" s="54">
        <f ca="1"/>
        <v>43644</v>
      </c>
      <c r="F81" s="54">
        <f ca="1"/>
        <v>43645</v>
      </c>
      <c r="G81" s="55">
        <f ca="1"/>
        <v>43646</v>
      </c>
    </row>
    <row r="82" spans="1:7" ht="57" customHeight="1" x14ac:dyDescent="0.35">
      <c r="A82" s="62"/>
      <c r="B82" s="62"/>
      <c r="C82" s="62"/>
      <c r="D82" s="62"/>
      <c r="E82" s="62"/>
      <c r="F82" s="62"/>
      <c r="G82" s="77"/>
    </row>
    <row r="83" spans="1:7" ht="16.5" customHeight="1" x14ac:dyDescent="0.35">
      <c r="A83" s="54">
        <f t="array" aca="1" ref="A83:B83" ca="1">Jours+36+DATE(Calendrier6ans,OptionCalendrier6mois,1)-WEEKDAY(DATE(Calendrier6ans,OptionCalendrier6mois,1),OptionJoursemaine)</f>
        <v>43647</v>
      </c>
      <c r="B83" s="54">
        <f ca="1"/>
        <v>43648</v>
      </c>
      <c r="C83" s="177" t="s">
        <v>142</v>
      </c>
      <c r="D83" s="178"/>
      <c r="E83" s="178"/>
      <c r="F83" s="178"/>
      <c r="G83" s="178"/>
    </row>
    <row r="84" spans="1:7" ht="63.75" customHeight="1" x14ac:dyDescent="0.35">
      <c r="A84" s="62"/>
      <c r="B84" s="62"/>
      <c r="C84" s="176"/>
      <c r="D84" s="176"/>
      <c r="E84" s="176"/>
      <c r="F84" s="176"/>
      <c r="G84" s="176"/>
    </row>
    <row r="85" spans="1:7" ht="54" customHeight="1" x14ac:dyDescent="1">
      <c r="A85" s="47">
        <f ca="1">YEAR(DATE(Calendrier6ans,OptionCalendrier6mois+1,1))</f>
        <v>2019</v>
      </c>
      <c r="B85" s="48" t="str">
        <f ca="1">TEXT(DATE(Calendrier6ans,OptionCalendrier6mois+1,1),"mmmm")</f>
        <v>juillet</v>
      </c>
      <c r="C85" s="68"/>
      <c r="D85" s="68"/>
      <c r="E85" s="68"/>
      <c r="F85" s="68"/>
      <c r="G85" s="49"/>
    </row>
    <row r="86" spans="1:7" ht="14.25" customHeight="1" x14ac:dyDescent="0.35">
      <c r="A86" s="51" t="str">
        <f t="shared" ref="A86:G86" ca="1" si="6">UPPER(TEXT(A87,"jjjj"))</f>
        <v>LUNDI</v>
      </c>
      <c r="B86" s="52" t="str">
        <f t="shared" ca="1" si="6"/>
        <v>MARDI</v>
      </c>
      <c r="C86" s="51" t="str">
        <f t="shared" ca="1" si="6"/>
        <v>MERCREDI</v>
      </c>
      <c r="D86" s="52" t="str">
        <f t="shared" ca="1" si="6"/>
        <v>JEUDI</v>
      </c>
      <c r="E86" s="51" t="str">
        <f t="shared" ca="1" si="6"/>
        <v>VENDREDI</v>
      </c>
      <c r="F86" s="52" t="str">
        <f t="shared" ca="1" si="6"/>
        <v>SAMEDI</v>
      </c>
      <c r="G86" s="51" t="str">
        <f t="shared" ca="1" si="6"/>
        <v>DIMANCHE</v>
      </c>
    </row>
    <row r="87" spans="1:7" ht="16.5" customHeight="1" x14ac:dyDescent="0.35">
      <c r="A87" s="54">
        <f t="array" aca="1" ref="A87:G87" ca="1">Jours+1+DATE( Calendrier7ans,OptionCalendrier7mois,1)-WEEKDAY(DATE( Calendrier7ans,OptionCalendrier7mois,1),OptionJoursemaine)</f>
        <v>43647</v>
      </c>
      <c r="B87" s="54">
        <f ca="1"/>
        <v>43648</v>
      </c>
      <c r="C87" s="54">
        <f ca="1"/>
        <v>43649</v>
      </c>
      <c r="D87" s="54">
        <f ca="1"/>
        <v>43650</v>
      </c>
      <c r="E87" s="54">
        <f ca="1"/>
        <v>43651</v>
      </c>
      <c r="F87" s="54">
        <f ca="1"/>
        <v>43652</v>
      </c>
      <c r="G87" s="55">
        <f ca="1"/>
        <v>43653</v>
      </c>
    </row>
    <row r="88" spans="1:7" ht="56.25" customHeight="1" x14ac:dyDescent="0.35">
      <c r="A88" s="62"/>
      <c r="B88" s="62"/>
      <c r="C88" s="62"/>
      <c r="D88" s="62"/>
      <c r="E88" s="62"/>
      <c r="F88" s="62"/>
      <c r="G88" s="63"/>
    </row>
    <row r="89" spans="1:7" ht="16.5" customHeight="1" x14ac:dyDescent="0.35">
      <c r="A89" s="54">
        <f t="array" aca="1" ref="A89:G89" ca="1">Jours+8+DATE( Calendrier7ans,OptionCalendrier7mois,1)-WEEKDAY(DATE( Calendrier7ans,OptionCalendrier7mois,1),OptionJoursemaine)</f>
        <v>43654</v>
      </c>
      <c r="B89" s="54">
        <f ca="1"/>
        <v>43655</v>
      </c>
      <c r="C89" s="54">
        <f ca="1"/>
        <v>43656</v>
      </c>
      <c r="D89" s="54">
        <f ca="1"/>
        <v>43657</v>
      </c>
      <c r="E89" s="54">
        <f ca="1"/>
        <v>43658</v>
      </c>
      <c r="F89" s="54">
        <f ca="1"/>
        <v>43659</v>
      </c>
      <c r="G89" s="55">
        <f ca="1"/>
        <v>43660</v>
      </c>
    </row>
    <row r="90" spans="1:7" ht="56.25" customHeight="1" x14ac:dyDescent="0.35">
      <c r="A90" s="62"/>
      <c r="B90" s="62"/>
      <c r="C90" s="62"/>
      <c r="D90" s="62"/>
      <c r="E90" s="62"/>
      <c r="F90" s="62"/>
      <c r="G90" s="63"/>
    </row>
    <row r="91" spans="1:7" ht="16.5" customHeight="1" x14ac:dyDescent="0.35">
      <c r="A91" s="54">
        <f t="array" aca="1" ref="A91:G91" ca="1">Jours+15+DATE( Calendrier7ans,OptionCalendrier7mois,1)-WEEKDAY(DATE( Calendrier7ans,OptionCalendrier7mois,1),OptionJoursemaine)</f>
        <v>43661</v>
      </c>
      <c r="B91" s="54">
        <f ca="1"/>
        <v>43662</v>
      </c>
      <c r="C91" s="54">
        <f ca="1"/>
        <v>43663</v>
      </c>
      <c r="D91" s="54">
        <f ca="1"/>
        <v>43664</v>
      </c>
      <c r="E91" s="54">
        <f ca="1"/>
        <v>43665</v>
      </c>
      <c r="F91" s="54">
        <f ca="1"/>
        <v>43666</v>
      </c>
      <c r="G91" s="55">
        <f ca="1"/>
        <v>43667</v>
      </c>
    </row>
    <row r="92" spans="1:7" ht="56.25" customHeight="1" x14ac:dyDescent="0.35">
      <c r="A92" s="62"/>
      <c r="B92" s="62"/>
      <c r="C92" s="62"/>
      <c r="D92" s="62"/>
      <c r="E92" s="62"/>
      <c r="F92" s="62"/>
      <c r="G92" s="63"/>
    </row>
    <row r="93" spans="1:7" ht="16.5" customHeight="1" x14ac:dyDescent="0.35">
      <c r="A93" s="54">
        <f t="array" aca="1" ref="A93:G93" ca="1">Jours+22+DATE( Calendrier7ans,OptionCalendrier7mois,1)-WEEKDAY(DATE( Calendrier7ans,OptionCalendrier7mois,1),OptionJoursemaine)</f>
        <v>43668</v>
      </c>
      <c r="B93" s="54">
        <f ca="1"/>
        <v>43669</v>
      </c>
      <c r="C93" s="54">
        <f ca="1"/>
        <v>43670</v>
      </c>
      <c r="D93" s="54">
        <f ca="1"/>
        <v>43671</v>
      </c>
      <c r="E93" s="54">
        <f ca="1"/>
        <v>43672</v>
      </c>
      <c r="F93" s="54">
        <f ca="1"/>
        <v>43673</v>
      </c>
      <c r="G93" s="55">
        <f ca="1"/>
        <v>43674</v>
      </c>
    </row>
    <row r="94" spans="1:7" ht="56.25" customHeight="1" x14ac:dyDescent="0.35">
      <c r="A94" s="62"/>
      <c r="B94" s="62"/>
      <c r="C94" s="62"/>
      <c r="D94" s="62"/>
      <c r="E94" s="62"/>
      <c r="F94" s="62"/>
      <c r="G94" s="63"/>
    </row>
    <row r="95" spans="1:7" ht="16.5" customHeight="1" x14ac:dyDescent="0.35">
      <c r="A95" s="54">
        <f t="array" aca="1" ref="A95:G95" ca="1">Jours+29+DATE( Calendrier7ans,OptionCalendrier7mois,1)-WEEKDAY(DATE( Calendrier7ans,OptionCalendrier7mois,1),OptionJoursemaine)</f>
        <v>43675</v>
      </c>
      <c r="B95" s="54">
        <f ca="1"/>
        <v>43676</v>
      </c>
      <c r="C95" s="54">
        <f ca="1"/>
        <v>43677</v>
      </c>
      <c r="D95" s="54">
        <f ca="1"/>
        <v>43678</v>
      </c>
      <c r="E95" s="54">
        <f ca="1"/>
        <v>43679</v>
      </c>
      <c r="F95" s="54">
        <f ca="1"/>
        <v>43680</v>
      </c>
      <c r="G95" s="55">
        <f ca="1"/>
        <v>43681</v>
      </c>
    </row>
    <row r="96" spans="1:7" ht="57" customHeight="1" x14ac:dyDescent="0.35">
      <c r="A96" s="62"/>
      <c r="B96" s="62"/>
      <c r="C96" s="62"/>
      <c r="D96" s="62"/>
      <c r="E96" s="62"/>
      <c r="F96" s="62"/>
      <c r="G96" s="77"/>
    </row>
    <row r="97" spans="1:7" ht="16.5" customHeight="1" x14ac:dyDescent="0.35">
      <c r="A97" s="54">
        <f t="array" aca="1" ref="A97:B97" ca="1">Jours+36+DATE( Calendrier7ans,OptionCalendrier7mois,1)-WEEKDAY(DATE( Calendrier7ans,OptionCalendrier7mois,1),OptionJoursemaine)</f>
        <v>43682</v>
      </c>
      <c r="B97" s="54">
        <f ca="1"/>
        <v>43683</v>
      </c>
      <c r="C97" s="177" t="s">
        <v>142</v>
      </c>
      <c r="D97" s="178"/>
      <c r="E97" s="178"/>
      <c r="F97" s="178"/>
      <c r="G97" s="178"/>
    </row>
    <row r="98" spans="1:7" ht="63.75" customHeight="1" x14ac:dyDescent="0.35">
      <c r="A98" s="62"/>
      <c r="B98" s="62"/>
      <c r="C98" s="176"/>
      <c r="D98" s="176"/>
      <c r="E98" s="176"/>
      <c r="F98" s="176"/>
      <c r="G98" s="176"/>
    </row>
    <row r="99" spans="1:7" ht="54" customHeight="1" x14ac:dyDescent="1">
      <c r="A99" s="47">
        <f ca="1">YEAR(DATE( Calendrier7ans,OptionCalendrier7mois+1,1))</f>
        <v>2019</v>
      </c>
      <c r="B99" s="48" t="str">
        <f ca="1">TEXT(DATE( Calendrier7ans,OptionCalendrier7mois+1,1),"mmmm")</f>
        <v>août</v>
      </c>
      <c r="C99" s="68"/>
      <c r="D99" s="68"/>
      <c r="E99" s="68"/>
      <c r="F99" s="68"/>
      <c r="G99" s="49"/>
    </row>
    <row r="100" spans="1:7" ht="14.25" customHeight="1" x14ac:dyDescent="0.35">
      <c r="A100" s="51" t="str">
        <f t="shared" ref="A100:G100" ca="1" si="7">UPPER(TEXT(A101,"jjjj"))</f>
        <v>LUNDI</v>
      </c>
      <c r="B100" s="52" t="str">
        <f t="shared" ca="1" si="7"/>
        <v>MARDI</v>
      </c>
      <c r="C100" s="51" t="str">
        <f t="shared" ca="1" si="7"/>
        <v>MERCREDI</v>
      </c>
      <c r="D100" s="52" t="str">
        <f t="shared" ca="1" si="7"/>
        <v>JEUDI</v>
      </c>
      <c r="E100" s="51" t="str">
        <f t="shared" ca="1" si="7"/>
        <v>VENDREDI</v>
      </c>
      <c r="F100" s="52" t="str">
        <f t="shared" ca="1" si="7"/>
        <v>SAMEDI</v>
      </c>
      <c r="G100" s="51" t="str">
        <f t="shared" ca="1" si="7"/>
        <v>DIMANCHE</v>
      </c>
    </row>
    <row r="101" spans="1:7" ht="16.5" customHeight="1" x14ac:dyDescent="0.35">
      <c r="A101" s="54">
        <f t="array" aca="1" ref="A101:G101" ca="1">Jours+1+DATE( Calendrier8ans,OptionCalendrier8mois,1)-WEEKDAY(DATE( Calendrier8ans,OptionCalendrier8mois,1),OptionJoursemaine)</f>
        <v>43675</v>
      </c>
      <c r="B101" s="54">
        <f ca="1"/>
        <v>43676</v>
      </c>
      <c r="C101" s="54">
        <f ca="1"/>
        <v>43677</v>
      </c>
      <c r="D101" s="54">
        <f ca="1"/>
        <v>43678</v>
      </c>
      <c r="E101" s="54">
        <f ca="1"/>
        <v>43679</v>
      </c>
      <c r="F101" s="54">
        <f ca="1"/>
        <v>43680</v>
      </c>
      <c r="G101" s="55">
        <f ca="1"/>
        <v>43681</v>
      </c>
    </row>
    <row r="102" spans="1:7" ht="56.25" customHeight="1" x14ac:dyDescent="0.35">
      <c r="A102" s="62"/>
      <c r="B102" s="62"/>
      <c r="C102" s="62"/>
      <c r="D102" s="62"/>
      <c r="E102" s="62"/>
      <c r="F102" s="62"/>
      <c r="G102" s="63"/>
    </row>
    <row r="103" spans="1:7" ht="16.5" customHeight="1" x14ac:dyDescent="0.35">
      <c r="A103" s="54">
        <f t="array" aca="1" ref="A103:G103" ca="1">Jours+8+DATE( Calendrier8ans,OptionCalendrier8mois,1)-WEEKDAY(DATE( Calendrier8ans,OptionCalendrier8mois,1),OptionJoursemaine)</f>
        <v>43682</v>
      </c>
      <c r="B103" s="54">
        <f ca="1"/>
        <v>43683</v>
      </c>
      <c r="C103" s="54">
        <f ca="1"/>
        <v>43684</v>
      </c>
      <c r="D103" s="54">
        <f ca="1"/>
        <v>43685</v>
      </c>
      <c r="E103" s="54">
        <f ca="1"/>
        <v>43686</v>
      </c>
      <c r="F103" s="54">
        <f ca="1"/>
        <v>43687</v>
      </c>
      <c r="G103" s="55">
        <f ca="1"/>
        <v>43688</v>
      </c>
    </row>
    <row r="104" spans="1:7" ht="56.25" customHeight="1" x14ac:dyDescent="0.35">
      <c r="A104" s="62"/>
      <c r="B104" s="62"/>
      <c r="C104" s="62"/>
      <c r="D104" s="62"/>
      <c r="E104" s="62"/>
      <c r="F104" s="62"/>
      <c r="G104" s="63"/>
    </row>
    <row r="105" spans="1:7" ht="16.5" customHeight="1" x14ac:dyDescent="0.35">
      <c r="A105" s="54">
        <f t="array" aca="1" ref="A105:G105" ca="1">Jours+15+DATE( Calendrier8ans,OptionCalendrier8mois,1)-WEEKDAY(DATE( Calendrier8ans,OptionCalendrier8mois,1),OptionJoursemaine)</f>
        <v>43689</v>
      </c>
      <c r="B105" s="54">
        <f ca="1"/>
        <v>43690</v>
      </c>
      <c r="C105" s="54">
        <f ca="1"/>
        <v>43691</v>
      </c>
      <c r="D105" s="54">
        <f ca="1"/>
        <v>43692</v>
      </c>
      <c r="E105" s="54">
        <f ca="1"/>
        <v>43693</v>
      </c>
      <c r="F105" s="54">
        <f ca="1"/>
        <v>43694</v>
      </c>
      <c r="G105" s="55">
        <f ca="1"/>
        <v>43695</v>
      </c>
    </row>
    <row r="106" spans="1:7" ht="56.25" customHeight="1" x14ac:dyDescent="0.35">
      <c r="A106" s="62"/>
      <c r="B106" s="62"/>
      <c r="C106" s="62"/>
      <c r="D106" s="62"/>
      <c r="E106" s="62"/>
      <c r="F106" s="62"/>
      <c r="G106" s="63"/>
    </row>
    <row r="107" spans="1:7" ht="16.5" customHeight="1" x14ac:dyDescent="0.35">
      <c r="A107" s="54">
        <f t="array" aca="1" ref="A107:G107" ca="1">Jours+22+DATE( Calendrier8ans,OptionCalendrier8mois,1)-WEEKDAY(DATE( Calendrier8ans,OptionCalendrier8mois,1),OptionJoursemaine)</f>
        <v>43696</v>
      </c>
      <c r="B107" s="54">
        <f ca="1"/>
        <v>43697</v>
      </c>
      <c r="C107" s="54">
        <f ca="1"/>
        <v>43698</v>
      </c>
      <c r="D107" s="54">
        <f ca="1"/>
        <v>43699</v>
      </c>
      <c r="E107" s="54">
        <f ca="1"/>
        <v>43700</v>
      </c>
      <c r="F107" s="54">
        <f ca="1"/>
        <v>43701</v>
      </c>
      <c r="G107" s="55">
        <f ca="1"/>
        <v>43702</v>
      </c>
    </row>
    <row r="108" spans="1:7" ht="56.25" customHeight="1" x14ac:dyDescent="0.35">
      <c r="A108" s="62"/>
      <c r="B108" s="62"/>
      <c r="C108" s="62"/>
      <c r="D108" s="62"/>
      <c r="E108" s="62"/>
      <c r="F108" s="62"/>
      <c r="G108" s="63"/>
    </row>
    <row r="109" spans="1:7" ht="16.5" customHeight="1" x14ac:dyDescent="0.35">
      <c r="A109" s="54">
        <f t="array" aca="1" ref="A109:G109" ca="1">Jours+29+DATE( Calendrier8ans,OptionCalendrier8mois,1)-WEEKDAY(DATE( Calendrier8ans,OptionCalendrier8mois,1),OptionJoursemaine)</f>
        <v>43703</v>
      </c>
      <c r="B109" s="54">
        <f ca="1"/>
        <v>43704</v>
      </c>
      <c r="C109" s="54">
        <f ca="1"/>
        <v>43705</v>
      </c>
      <c r="D109" s="54">
        <f ca="1"/>
        <v>43706</v>
      </c>
      <c r="E109" s="54">
        <f ca="1"/>
        <v>43707</v>
      </c>
      <c r="F109" s="54">
        <f ca="1"/>
        <v>43708</v>
      </c>
      <c r="G109" s="55">
        <f ca="1"/>
        <v>43709</v>
      </c>
    </row>
    <row r="110" spans="1:7" ht="57" customHeight="1" x14ac:dyDescent="0.35">
      <c r="A110" s="62"/>
      <c r="B110" s="62"/>
      <c r="C110" s="62"/>
      <c r="D110" s="62"/>
      <c r="E110" s="62"/>
      <c r="F110" s="62"/>
      <c r="G110" s="77"/>
    </row>
    <row r="111" spans="1:7" ht="16.5" customHeight="1" x14ac:dyDescent="0.35">
      <c r="A111" s="54">
        <f t="array" aca="1" ref="A111:B111" ca="1">Jours+36+DATE( Calendrier8ans,OptionCalendrier8mois,1)-WEEKDAY(DATE( Calendrier8ans,OptionCalendrier8mois,1),OptionJoursemaine)</f>
        <v>43710</v>
      </c>
      <c r="B111" s="54">
        <f ca="1"/>
        <v>43711</v>
      </c>
      <c r="C111" s="177" t="s">
        <v>142</v>
      </c>
      <c r="D111" s="178"/>
      <c r="E111" s="178"/>
      <c r="F111" s="178"/>
      <c r="G111" s="178"/>
    </row>
    <row r="112" spans="1:7" ht="63.75" customHeight="1" x14ac:dyDescent="0.35">
      <c r="A112" s="62"/>
      <c r="B112" s="62"/>
      <c r="C112" s="176"/>
      <c r="D112" s="176"/>
      <c r="E112" s="176"/>
      <c r="F112" s="176"/>
      <c r="G112" s="176"/>
    </row>
    <row r="113" spans="1:7" ht="54" customHeight="1" x14ac:dyDescent="1">
      <c r="A113" s="47">
        <f ca="1">YEAR(DATE( Calendrier8ans,OptionCalendrier8mois+1,1))</f>
        <v>2019</v>
      </c>
      <c r="B113" s="48" t="str">
        <f ca="1">TEXT(DATE( Calendrier8ans,OptionCalendrier8mois+1,1),"mmmm")</f>
        <v>septembre</v>
      </c>
      <c r="C113" s="68"/>
      <c r="D113" s="68"/>
      <c r="E113" s="68"/>
      <c r="F113" s="68"/>
      <c r="G113" s="49"/>
    </row>
    <row r="114" spans="1:7" ht="14.25" customHeight="1" x14ac:dyDescent="0.35">
      <c r="A114" s="51" t="str">
        <f t="shared" ref="A114:G114" ca="1" si="8">UPPER(TEXT(A115,"jjjj"))</f>
        <v>LUNDI</v>
      </c>
      <c r="B114" s="52" t="str">
        <f t="shared" ca="1" si="8"/>
        <v>MARDI</v>
      </c>
      <c r="C114" s="51" t="str">
        <f t="shared" ca="1" si="8"/>
        <v>MERCREDI</v>
      </c>
      <c r="D114" s="52" t="str">
        <f t="shared" ca="1" si="8"/>
        <v>JEUDI</v>
      </c>
      <c r="E114" s="51" t="str">
        <f t="shared" ca="1" si="8"/>
        <v>VENDREDI</v>
      </c>
      <c r="F114" s="52" t="str">
        <f t="shared" ca="1" si="8"/>
        <v>SAMEDI</v>
      </c>
      <c r="G114" s="51" t="str">
        <f t="shared" ca="1" si="8"/>
        <v>DIMANCHE</v>
      </c>
    </row>
    <row r="115" spans="1:7" ht="16.5" customHeight="1" x14ac:dyDescent="0.35">
      <c r="A115" s="54">
        <f t="array" aca="1" ref="A115:G115" ca="1">Jours+1+DATE(Calendrier9ans,OptionCalendrier9mois,1)-WEEKDAY(DATE(Calendrier9ans,OptionCalendrier9mois,1),OptionJoursemaine)</f>
        <v>43703</v>
      </c>
      <c r="B115" s="54">
        <f ca="1"/>
        <v>43704</v>
      </c>
      <c r="C115" s="54">
        <f ca="1"/>
        <v>43705</v>
      </c>
      <c r="D115" s="54">
        <f ca="1"/>
        <v>43706</v>
      </c>
      <c r="E115" s="54">
        <f ca="1"/>
        <v>43707</v>
      </c>
      <c r="F115" s="54">
        <f ca="1"/>
        <v>43708</v>
      </c>
      <c r="G115" s="55">
        <f ca="1"/>
        <v>43709</v>
      </c>
    </row>
    <row r="116" spans="1:7" ht="56.25" customHeight="1" x14ac:dyDescent="0.35">
      <c r="A116" s="62"/>
      <c r="B116" s="62"/>
      <c r="C116" s="62"/>
      <c r="D116" s="62"/>
      <c r="E116" s="62"/>
      <c r="F116" s="62"/>
      <c r="G116" s="63"/>
    </row>
    <row r="117" spans="1:7" ht="16.5" customHeight="1" x14ac:dyDescent="0.35">
      <c r="A117" s="54">
        <f t="array" aca="1" ref="A117:G117" ca="1">Jours+8+DATE(Calendrier9ans,OptionCalendrier9mois,1)-WEEKDAY(DATE(Calendrier9ans,OptionCalendrier9mois,1),OptionJoursemaine)</f>
        <v>43710</v>
      </c>
      <c r="B117" s="54">
        <f ca="1"/>
        <v>43711</v>
      </c>
      <c r="C117" s="54">
        <f ca="1"/>
        <v>43712</v>
      </c>
      <c r="D117" s="54">
        <f ca="1"/>
        <v>43713</v>
      </c>
      <c r="E117" s="54">
        <f ca="1"/>
        <v>43714</v>
      </c>
      <c r="F117" s="54">
        <f ca="1"/>
        <v>43715</v>
      </c>
      <c r="G117" s="55">
        <f ca="1"/>
        <v>43716</v>
      </c>
    </row>
    <row r="118" spans="1:7" ht="56.25" customHeight="1" x14ac:dyDescent="0.35">
      <c r="A118" s="62"/>
      <c r="B118" s="62"/>
      <c r="C118" s="62"/>
      <c r="D118" s="62"/>
      <c r="E118" s="62"/>
      <c r="F118" s="62"/>
      <c r="G118" s="63"/>
    </row>
    <row r="119" spans="1:7" ht="16.5" customHeight="1" x14ac:dyDescent="0.35">
      <c r="A119" s="54">
        <f t="array" aca="1" ref="A119:G119" ca="1">Jours+15+DATE(Calendrier9ans,OptionCalendrier9mois,1)-WEEKDAY(DATE(Calendrier9ans,OptionCalendrier9mois,1),OptionJoursemaine)</f>
        <v>43717</v>
      </c>
      <c r="B119" s="54">
        <f ca="1"/>
        <v>43718</v>
      </c>
      <c r="C119" s="54">
        <f ca="1"/>
        <v>43719</v>
      </c>
      <c r="D119" s="54">
        <f ca="1"/>
        <v>43720</v>
      </c>
      <c r="E119" s="54">
        <f ca="1"/>
        <v>43721</v>
      </c>
      <c r="F119" s="54">
        <f ca="1"/>
        <v>43722</v>
      </c>
      <c r="G119" s="55">
        <f ca="1"/>
        <v>43723</v>
      </c>
    </row>
    <row r="120" spans="1:7" ht="56.25" customHeight="1" x14ac:dyDescent="0.35">
      <c r="A120" s="62"/>
      <c r="B120" s="62"/>
      <c r="C120" s="62"/>
      <c r="D120" s="62"/>
      <c r="E120" s="62"/>
      <c r="F120" s="62"/>
      <c r="G120" s="63"/>
    </row>
    <row r="121" spans="1:7" ht="16.5" customHeight="1" x14ac:dyDescent="0.35">
      <c r="A121" s="54">
        <f t="array" aca="1" ref="A121:G121" ca="1">Jours+22+DATE(Calendrier9ans,OptionCalendrier9mois,1)-WEEKDAY(DATE(Calendrier9ans,OptionCalendrier9mois,1),OptionJoursemaine)</f>
        <v>43724</v>
      </c>
      <c r="B121" s="54">
        <f ca="1"/>
        <v>43725</v>
      </c>
      <c r="C121" s="54">
        <f ca="1"/>
        <v>43726</v>
      </c>
      <c r="D121" s="54">
        <f ca="1"/>
        <v>43727</v>
      </c>
      <c r="E121" s="54">
        <f ca="1"/>
        <v>43728</v>
      </c>
      <c r="F121" s="54">
        <f ca="1"/>
        <v>43729</v>
      </c>
      <c r="G121" s="55">
        <f ca="1"/>
        <v>43730</v>
      </c>
    </row>
    <row r="122" spans="1:7" ht="56.25" customHeight="1" x14ac:dyDescent="0.35">
      <c r="A122" s="62"/>
      <c r="B122" s="62"/>
      <c r="C122" s="62"/>
      <c r="D122" s="62"/>
      <c r="E122" s="62"/>
      <c r="F122" s="62"/>
      <c r="G122" s="63"/>
    </row>
    <row r="123" spans="1:7" ht="16.5" customHeight="1" x14ac:dyDescent="0.35">
      <c r="A123" s="54">
        <f t="array" aca="1" ref="A123:G123" ca="1">Jours+29+DATE(Calendrier9ans,OptionCalendrier9mois,1)-WEEKDAY(DATE(Calendrier9ans,OptionCalendrier9mois,1),OptionJoursemaine)</f>
        <v>43731</v>
      </c>
      <c r="B123" s="54">
        <f ca="1"/>
        <v>43732</v>
      </c>
      <c r="C123" s="54">
        <f ca="1"/>
        <v>43733</v>
      </c>
      <c r="D123" s="54">
        <f ca="1"/>
        <v>43734</v>
      </c>
      <c r="E123" s="54">
        <f ca="1"/>
        <v>43735</v>
      </c>
      <c r="F123" s="54">
        <f ca="1"/>
        <v>43736</v>
      </c>
      <c r="G123" s="55">
        <f ca="1"/>
        <v>43737</v>
      </c>
    </row>
    <row r="124" spans="1:7" ht="57" customHeight="1" x14ac:dyDescent="0.35">
      <c r="A124" s="62"/>
      <c r="B124" s="62"/>
      <c r="C124" s="62"/>
      <c r="D124" s="62"/>
      <c r="E124" s="62"/>
      <c r="F124" s="62"/>
      <c r="G124" s="77"/>
    </row>
    <row r="125" spans="1:7" ht="16.5" customHeight="1" x14ac:dyDescent="0.35">
      <c r="A125" s="54">
        <f t="array" aca="1" ref="A125:B125" ca="1">Jours+36+DATE(Calendrier9ans,OptionCalendrier9mois,1)-WEEKDAY(DATE(Calendrier9ans,OptionCalendrier9mois,1),OptionJoursemaine)</f>
        <v>43738</v>
      </c>
      <c r="B125" s="54">
        <f ca="1"/>
        <v>43739</v>
      </c>
      <c r="C125" s="177" t="s">
        <v>142</v>
      </c>
      <c r="D125" s="178"/>
      <c r="E125" s="178"/>
      <c r="F125" s="178"/>
      <c r="G125" s="178"/>
    </row>
    <row r="126" spans="1:7" ht="63.75" customHeight="1" x14ac:dyDescent="0.35">
      <c r="A126" s="62"/>
      <c r="B126" s="62"/>
      <c r="C126" s="176"/>
      <c r="D126" s="176"/>
      <c r="E126" s="176"/>
      <c r="F126" s="176"/>
      <c r="G126" s="176"/>
    </row>
    <row r="127" spans="1:7" ht="54" customHeight="1" x14ac:dyDescent="1">
      <c r="A127" s="47">
        <f ca="1">YEAR(DATE(Calendrier9ans,OptionCalendrier9mois+1,1))</f>
        <v>2019</v>
      </c>
      <c r="B127" s="48" t="str">
        <f ca="1">TEXT(DATE(Calendrier9ans,OptionCalendrier9mois+1,1),"mmmm")</f>
        <v>octobre</v>
      </c>
      <c r="C127" s="68"/>
      <c r="D127" s="68"/>
      <c r="E127" s="68"/>
      <c r="F127" s="68"/>
      <c r="G127" s="49"/>
    </row>
    <row r="128" spans="1:7" ht="14.25" customHeight="1" x14ac:dyDescent="0.35">
      <c r="A128" s="51" t="str">
        <f t="shared" ref="A128:G128" ca="1" si="9">UPPER(TEXT(A129,"jjjj"))</f>
        <v>LUNDI</v>
      </c>
      <c r="B128" s="52" t="str">
        <f t="shared" ca="1" si="9"/>
        <v>MARDI</v>
      </c>
      <c r="C128" s="51" t="str">
        <f t="shared" ca="1" si="9"/>
        <v>MERCREDI</v>
      </c>
      <c r="D128" s="52" t="str">
        <f t="shared" ca="1" si="9"/>
        <v>JEUDI</v>
      </c>
      <c r="E128" s="51" t="str">
        <f t="shared" ca="1" si="9"/>
        <v>VENDREDI</v>
      </c>
      <c r="F128" s="52" t="str">
        <f t="shared" ca="1" si="9"/>
        <v>SAMEDI</v>
      </c>
      <c r="G128" s="51" t="str">
        <f t="shared" ca="1" si="9"/>
        <v>DIMANCHE</v>
      </c>
    </row>
    <row r="129" spans="1:7" ht="16.5" customHeight="1" x14ac:dyDescent="0.35">
      <c r="A129" s="54">
        <f t="array" aca="1" ref="A129:G129" ca="1">Jours+1+DATE(Calendrier10ans,OptionCalendrier10mois,1)-WEEKDAY(DATE(Calendrier10ans,OptionCalendrier10mois,1),OptionJoursemaine)</f>
        <v>43738</v>
      </c>
      <c r="B129" s="54">
        <f ca="1"/>
        <v>43739</v>
      </c>
      <c r="C129" s="54">
        <f ca="1"/>
        <v>43740</v>
      </c>
      <c r="D129" s="54">
        <f ca="1"/>
        <v>43741</v>
      </c>
      <c r="E129" s="54">
        <f ca="1"/>
        <v>43742</v>
      </c>
      <c r="F129" s="54">
        <f ca="1"/>
        <v>43743</v>
      </c>
      <c r="G129" s="55">
        <f ca="1"/>
        <v>43744</v>
      </c>
    </row>
    <row r="130" spans="1:7" ht="56.25" customHeight="1" x14ac:dyDescent="0.35">
      <c r="A130" s="62"/>
      <c r="B130" s="62"/>
      <c r="C130" s="62"/>
      <c r="D130" s="62"/>
      <c r="E130" s="62"/>
      <c r="F130" s="62"/>
      <c r="G130" s="63"/>
    </row>
    <row r="131" spans="1:7" ht="16.5" customHeight="1" x14ac:dyDescent="0.35">
      <c r="A131" s="54">
        <f t="array" aca="1" ref="A131:G131" ca="1">Jours+8+DATE(Calendrier10ans,OptionCalendrier10mois,1)-WEEKDAY(DATE(Calendrier10ans,OptionCalendrier10mois,1),OptionJoursemaine)</f>
        <v>43745</v>
      </c>
      <c r="B131" s="54">
        <f ca="1"/>
        <v>43746</v>
      </c>
      <c r="C131" s="54">
        <f ca="1"/>
        <v>43747</v>
      </c>
      <c r="D131" s="54">
        <f ca="1"/>
        <v>43748</v>
      </c>
      <c r="E131" s="54">
        <f ca="1"/>
        <v>43749</v>
      </c>
      <c r="F131" s="54">
        <f ca="1"/>
        <v>43750</v>
      </c>
      <c r="G131" s="55">
        <f ca="1"/>
        <v>43751</v>
      </c>
    </row>
    <row r="132" spans="1:7" ht="56.25" customHeight="1" x14ac:dyDescent="0.35">
      <c r="A132" s="62"/>
      <c r="B132" s="62"/>
      <c r="C132" s="62"/>
      <c r="D132" s="62"/>
      <c r="E132" s="62"/>
      <c r="F132" s="62"/>
      <c r="G132" s="63"/>
    </row>
    <row r="133" spans="1:7" ht="16.5" customHeight="1" x14ac:dyDescent="0.35">
      <c r="A133" s="54">
        <f t="array" aca="1" ref="A133:G133" ca="1">Jours+15+DATE(Calendrier10ans,OptionCalendrier10mois,1)-WEEKDAY(DATE(Calendrier10ans,OptionCalendrier10mois,1),OptionJoursemaine)</f>
        <v>43752</v>
      </c>
      <c r="B133" s="54">
        <f ca="1"/>
        <v>43753</v>
      </c>
      <c r="C133" s="54">
        <f ca="1"/>
        <v>43754</v>
      </c>
      <c r="D133" s="54">
        <f ca="1"/>
        <v>43755</v>
      </c>
      <c r="E133" s="54">
        <f ca="1"/>
        <v>43756</v>
      </c>
      <c r="F133" s="54">
        <f ca="1"/>
        <v>43757</v>
      </c>
      <c r="G133" s="55">
        <f ca="1"/>
        <v>43758</v>
      </c>
    </row>
    <row r="134" spans="1:7" ht="56.25" customHeight="1" x14ac:dyDescent="0.35">
      <c r="A134" s="62"/>
      <c r="B134" s="62"/>
      <c r="C134" s="62"/>
      <c r="D134" s="62"/>
      <c r="E134" s="62"/>
      <c r="F134" s="62"/>
      <c r="G134" s="63"/>
    </row>
    <row r="135" spans="1:7" ht="16.5" customHeight="1" x14ac:dyDescent="0.35">
      <c r="A135" s="54">
        <f t="array" aca="1" ref="A135:G135" ca="1">Jours+22+DATE(Calendrier10ans,OptionCalendrier10mois,1)-WEEKDAY(DATE(Calendrier10ans,OptionCalendrier10mois,1),OptionJoursemaine)</f>
        <v>43759</v>
      </c>
      <c r="B135" s="54">
        <f ca="1"/>
        <v>43760</v>
      </c>
      <c r="C135" s="54">
        <f ca="1"/>
        <v>43761</v>
      </c>
      <c r="D135" s="54">
        <f ca="1"/>
        <v>43762</v>
      </c>
      <c r="E135" s="54">
        <f ca="1"/>
        <v>43763</v>
      </c>
      <c r="F135" s="54">
        <f ca="1"/>
        <v>43764</v>
      </c>
      <c r="G135" s="55">
        <f ca="1"/>
        <v>43765</v>
      </c>
    </row>
    <row r="136" spans="1:7" ht="56.25" customHeight="1" x14ac:dyDescent="0.35">
      <c r="A136" s="62"/>
      <c r="B136" s="62"/>
      <c r="C136" s="62"/>
      <c r="D136" s="62"/>
      <c r="E136" s="62"/>
      <c r="F136" s="62"/>
      <c r="G136" s="63"/>
    </row>
    <row r="137" spans="1:7" ht="16.5" customHeight="1" x14ac:dyDescent="0.35">
      <c r="A137" s="54">
        <f t="array" aca="1" ref="A137:G137" ca="1">Jours+29+DATE(Calendrier10ans,OptionCalendrier10mois,1)-WEEKDAY(DATE(Calendrier10ans,OptionCalendrier10mois,1),OptionJoursemaine)</f>
        <v>43766</v>
      </c>
      <c r="B137" s="54">
        <f ca="1"/>
        <v>43767</v>
      </c>
      <c r="C137" s="54">
        <f ca="1"/>
        <v>43768</v>
      </c>
      <c r="D137" s="54">
        <f ca="1"/>
        <v>43769</v>
      </c>
      <c r="E137" s="54">
        <f ca="1"/>
        <v>43770</v>
      </c>
      <c r="F137" s="54">
        <f ca="1"/>
        <v>43771</v>
      </c>
      <c r="G137" s="55">
        <f ca="1"/>
        <v>43772</v>
      </c>
    </row>
    <row r="138" spans="1:7" ht="57" customHeight="1" x14ac:dyDescent="0.35">
      <c r="A138" s="62"/>
      <c r="B138" s="62"/>
      <c r="C138" s="62"/>
      <c r="D138" s="62"/>
      <c r="E138" s="62"/>
      <c r="F138" s="62"/>
      <c r="G138" s="77"/>
    </row>
    <row r="139" spans="1:7" ht="16.5" customHeight="1" x14ac:dyDescent="0.35">
      <c r="A139" s="54">
        <f t="array" aca="1" ref="A139:B139" ca="1">Jours+36+DATE(Calendrier10ans,OptionCalendrier10mois,1)-WEEKDAY(DATE(Calendrier10ans,OptionCalendrier10mois,1),OptionJoursemaine)</f>
        <v>43773</v>
      </c>
      <c r="B139" s="54">
        <f ca="1"/>
        <v>43774</v>
      </c>
      <c r="C139" s="177" t="s">
        <v>142</v>
      </c>
      <c r="D139" s="178"/>
      <c r="E139" s="178"/>
      <c r="F139" s="178"/>
      <c r="G139" s="178"/>
    </row>
    <row r="140" spans="1:7" ht="63.75" customHeight="1" x14ac:dyDescent="0.35">
      <c r="A140" s="62"/>
      <c r="B140" s="62"/>
      <c r="C140" s="176"/>
      <c r="D140" s="176"/>
      <c r="E140" s="176"/>
      <c r="F140" s="176"/>
      <c r="G140" s="176"/>
    </row>
    <row r="141" spans="1:7" ht="54" customHeight="1" x14ac:dyDescent="1">
      <c r="A141" s="47">
        <f ca="1">YEAR(DATE(Calendrier10ans,OptionCalendrier10mois+1,1))</f>
        <v>2019</v>
      </c>
      <c r="B141" s="48" t="str">
        <f ca="1">TEXT(DATE(Calendrier10ans,OptionCalendrier10mois+1,1),"mmmm")</f>
        <v>novembre</v>
      </c>
      <c r="C141" s="68"/>
      <c r="D141" s="68"/>
      <c r="E141" s="68"/>
      <c r="F141" s="68"/>
      <c r="G141" s="49"/>
    </row>
    <row r="142" spans="1:7" ht="14.25" customHeight="1" x14ac:dyDescent="0.35">
      <c r="A142" s="51" t="str">
        <f t="shared" ref="A142:G142" ca="1" si="10">UPPER(TEXT(A143,"jjjj"))</f>
        <v>LUNDI</v>
      </c>
      <c r="B142" s="52" t="str">
        <f t="shared" ca="1" si="10"/>
        <v>MARDI</v>
      </c>
      <c r="C142" s="51" t="str">
        <f t="shared" ca="1" si="10"/>
        <v>MERCREDI</v>
      </c>
      <c r="D142" s="52" t="str">
        <f t="shared" ca="1" si="10"/>
        <v>JEUDI</v>
      </c>
      <c r="E142" s="51" t="str">
        <f t="shared" ca="1" si="10"/>
        <v>VENDREDI</v>
      </c>
      <c r="F142" s="52" t="str">
        <f t="shared" ca="1" si="10"/>
        <v>SAMEDI</v>
      </c>
      <c r="G142" s="51" t="str">
        <f t="shared" ca="1" si="10"/>
        <v>DIMANCHE</v>
      </c>
    </row>
    <row r="143" spans="1:7" ht="16.5" customHeight="1" x14ac:dyDescent="0.35">
      <c r="A143" s="54">
        <f t="array" aca="1" ref="A143:G143" ca="1">Jours+1+DATE( Calendrier11ans,OptionCalendrier11mois,1)-WEEKDAY(DATE( Calendrier11ans,OptionCalendrier11mois,1),OptionJoursemaine)</f>
        <v>43766</v>
      </c>
      <c r="B143" s="54">
        <f ca="1"/>
        <v>43767</v>
      </c>
      <c r="C143" s="54">
        <f ca="1"/>
        <v>43768</v>
      </c>
      <c r="D143" s="54">
        <f ca="1"/>
        <v>43769</v>
      </c>
      <c r="E143" s="54">
        <f ca="1"/>
        <v>43770</v>
      </c>
      <c r="F143" s="54">
        <f ca="1"/>
        <v>43771</v>
      </c>
      <c r="G143" s="55">
        <f ca="1"/>
        <v>43772</v>
      </c>
    </row>
    <row r="144" spans="1:7" ht="56.25" customHeight="1" x14ac:dyDescent="0.35">
      <c r="A144" s="62"/>
      <c r="B144" s="62"/>
      <c r="C144" s="62"/>
      <c r="D144" s="62"/>
      <c r="E144" s="62"/>
      <c r="F144" s="62"/>
      <c r="G144" s="63"/>
    </row>
    <row r="145" spans="1:7" ht="16.5" customHeight="1" x14ac:dyDescent="0.35">
      <c r="A145" s="54">
        <f t="array" aca="1" ref="A145:G145" ca="1">Jours+8+DATE( Calendrier11ans,OptionCalendrier11mois,1)-WEEKDAY(DATE( Calendrier11ans,OptionCalendrier11mois,1),OptionJoursemaine)</f>
        <v>43773</v>
      </c>
      <c r="B145" s="54">
        <f ca="1"/>
        <v>43774</v>
      </c>
      <c r="C145" s="54">
        <f ca="1"/>
        <v>43775</v>
      </c>
      <c r="D145" s="54">
        <f ca="1"/>
        <v>43776</v>
      </c>
      <c r="E145" s="54">
        <f ca="1"/>
        <v>43777</v>
      </c>
      <c r="F145" s="54">
        <f ca="1"/>
        <v>43778</v>
      </c>
      <c r="G145" s="55">
        <f ca="1"/>
        <v>43779</v>
      </c>
    </row>
    <row r="146" spans="1:7" ht="56.25" customHeight="1" x14ac:dyDescent="0.35">
      <c r="A146" s="62"/>
      <c r="B146" s="62"/>
      <c r="C146" s="62"/>
      <c r="D146" s="62"/>
      <c r="E146" s="62"/>
      <c r="F146" s="62"/>
      <c r="G146" s="63"/>
    </row>
    <row r="147" spans="1:7" ht="16.5" customHeight="1" x14ac:dyDescent="0.35">
      <c r="A147" s="54">
        <f t="array" aca="1" ref="A147:G147" ca="1">Jours+15+DATE( Calendrier11ans,OptionCalendrier11mois,1)-WEEKDAY(DATE( Calendrier11ans,OptionCalendrier11mois,1),OptionJoursemaine)</f>
        <v>43780</v>
      </c>
      <c r="B147" s="54">
        <f ca="1"/>
        <v>43781</v>
      </c>
      <c r="C147" s="54">
        <f ca="1"/>
        <v>43782</v>
      </c>
      <c r="D147" s="54">
        <f ca="1"/>
        <v>43783</v>
      </c>
      <c r="E147" s="54">
        <f ca="1"/>
        <v>43784</v>
      </c>
      <c r="F147" s="54">
        <f ca="1"/>
        <v>43785</v>
      </c>
      <c r="G147" s="55">
        <f ca="1"/>
        <v>43786</v>
      </c>
    </row>
    <row r="148" spans="1:7" ht="56.25" customHeight="1" x14ac:dyDescent="0.35">
      <c r="A148" s="62"/>
      <c r="B148" s="62"/>
      <c r="C148" s="62"/>
      <c r="D148" s="62"/>
      <c r="E148" s="62"/>
      <c r="F148" s="62"/>
      <c r="G148" s="63"/>
    </row>
    <row r="149" spans="1:7" ht="16.5" customHeight="1" x14ac:dyDescent="0.35">
      <c r="A149" s="54">
        <f t="array" aca="1" ref="A149:G149" ca="1">Jours+22+DATE( Calendrier11ans,OptionCalendrier11mois,1)-WEEKDAY(DATE( Calendrier11ans,OptionCalendrier11mois,1),OptionJoursemaine)</f>
        <v>43787</v>
      </c>
      <c r="B149" s="54">
        <f ca="1"/>
        <v>43788</v>
      </c>
      <c r="C149" s="54">
        <f ca="1"/>
        <v>43789</v>
      </c>
      <c r="D149" s="54">
        <f ca="1"/>
        <v>43790</v>
      </c>
      <c r="E149" s="54">
        <f ca="1"/>
        <v>43791</v>
      </c>
      <c r="F149" s="54">
        <f ca="1"/>
        <v>43792</v>
      </c>
      <c r="G149" s="55">
        <f ca="1"/>
        <v>43793</v>
      </c>
    </row>
    <row r="150" spans="1:7" ht="56.25" customHeight="1" x14ac:dyDescent="0.35">
      <c r="A150" s="62"/>
      <c r="B150" s="62"/>
      <c r="C150" s="62"/>
      <c r="D150" s="62"/>
      <c r="E150" s="62"/>
      <c r="F150" s="62"/>
      <c r="G150" s="63"/>
    </row>
    <row r="151" spans="1:7" ht="16.5" customHeight="1" x14ac:dyDescent="0.35">
      <c r="A151" s="54">
        <f t="array" aca="1" ref="A151:G151" ca="1">Jours+29+DATE( Calendrier11ans,OptionCalendrier11mois,1)-WEEKDAY(DATE( Calendrier11ans,OptionCalendrier11mois,1),OptionJoursemaine)</f>
        <v>43794</v>
      </c>
      <c r="B151" s="54">
        <f ca="1"/>
        <v>43795</v>
      </c>
      <c r="C151" s="54">
        <f ca="1"/>
        <v>43796</v>
      </c>
      <c r="D151" s="54">
        <f ca="1"/>
        <v>43797</v>
      </c>
      <c r="E151" s="54">
        <f ca="1"/>
        <v>43798</v>
      </c>
      <c r="F151" s="54">
        <f ca="1"/>
        <v>43799</v>
      </c>
      <c r="G151" s="55">
        <f ca="1"/>
        <v>43800</v>
      </c>
    </row>
    <row r="152" spans="1:7" ht="57" customHeight="1" x14ac:dyDescent="0.35">
      <c r="A152" s="62"/>
      <c r="B152" s="62"/>
      <c r="C152" s="62"/>
      <c r="D152" s="62"/>
      <c r="E152" s="62"/>
      <c r="F152" s="62"/>
      <c r="G152" s="77"/>
    </row>
    <row r="153" spans="1:7" ht="16.5" customHeight="1" x14ac:dyDescent="0.35">
      <c r="A153" s="54">
        <f t="array" aca="1" ref="A153:B153" ca="1">Jours+36+DATE( Calendrier11ans,OptionCalendrier11mois,1)-WEEKDAY(DATE( Calendrier11ans,OptionCalendrier11mois,1),OptionJoursemaine)</f>
        <v>43801</v>
      </c>
      <c r="B153" s="54">
        <f ca="1"/>
        <v>43802</v>
      </c>
      <c r="C153" s="177" t="s">
        <v>142</v>
      </c>
      <c r="D153" s="178"/>
      <c r="E153" s="178"/>
      <c r="F153" s="178"/>
      <c r="G153" s="178"/>
    </row>
    <row r="154" spans="1:7" ht="63.75" customHeight="1" x14ac:dyDescent="0.35">
      <c r="A154" s="62"/>
      <c r="B154" s="62"/>
      <c r="C154" s="176"/>
      <c r="D154" s="176"/>
      <c r="E154" s="176"/>
      <c r="F154" s="176"/>
      <c r="G154" s="176"/>
    </row>
    <row r="155" spans="1:7" ht="54" customHeight="1" x14ac:dyDescent="1">
      <c r="A155" s="47">
        <f ca="1">YEAR(DATE( Calendrier11ans,OptionCalendrier11mois+1,1))</f>
        <v>2019</v>
      </c>
      <c r="B155" s="48" t="str">
        <f ca="1">TEXT(DATE( Calendrier11ans,OptionCalendrier11mois+1,1),"mmmm")</f>
        <v>décembre</v>
      </c>
      <c r="C155" s="68"/>
      <c r="D155" s="68"/>
      <c r="E155" s="68"/>
      <c r="F155" s="68"/>
      <c r="G155" s="49"/>
    </row>
    <row r="156" spans="1:7" ht="14.25" customHeight="1" x14ac:dyDescent="0.35">
      <c r="A156" s="51" t="str">
        <f t="shared" ref="A156:G156" ca="1" si="11">UPPER(TEXT(A157,"jjjj"))</f>
        <v>LUNDI</v>
      </c>
      <c r="B156" s="52" t="str">
        <f t="shared" ca="1" si="11"/>
        <v>MARDI</v>
      </c>
      <c r="C156" s="51" t="str">
        <f t="shared" ca="1" si="11"/>
        <v>MERCREDI</v>
      </c>
      <c r="D156" s="52" t="str">
        <f t="shared" ca="1" si="11"/>
        <v>JEUDI</v>
      </c>
      <c r="E156" s="51" t="str">
        <f t="shared" ca="1" si="11"/>
        <v>VENDREDI</v>
      </c>
      <c r="F156" s="52" t="str">
        <f t="shared" ca="1" si="11"/>
        <v>SAMEDI</v>
      </c>
      <c r="G156" s="51" t="str">
        <f t="shared" ca="1" si="11"/>
        <v>DIMANCHE</v>
      </c>
    </row>
    <row r="157" spans="1:7" ht="16.5" customHeight="1" x14ac:dyDescent="0.35">
      <c r="A157" s="54">
        <f t="array" aca="1" ref="A157:G157" ca="1">Jours+1+DATE( Calendrier12ans,OptionCalendrier12mois,1)-WEEKDAY(DATE( Calendrier12ans,OptionCalendrier12mois,1),OptionJoursemaine)</f>
        <v>43794</v>
      </c>
      <c r="B157" s="54">
        <f ca="1"/>
        <v>43795</v>
      </c>
      <c r="C157" s="54">
        <f ca="1"/>
        <v>43796</v>
      </c>
      <c r="D157" s="54">
        <f ca="1"/>
        <v>43797</v>
      </c>
      <c r="E157" s="54">
        <f ca="1"/>
        <v>43798</v>
      </c>
      <c r="F157" s="54">
        <f ca="1"/>
        <v>43799</v>
      </c>
      <c r="G157" s="55">
        <f ca="1"/>
        <v>43800</v>
      </c>
    </row>
    <row r="158" spans="1:7" ht="56.25" customHeight="1" x14ac:dyDescent="0.35">
      <c r="A158" s="62"/>
      <c r="B158" s="62"/>
      <c r="C158" s="62"/>
      <c r="D158" s="62"/>
      <c r="E158" s="62"/>
      <c r="F158" s="62"/>
      <c r="G158" s="63"/>
    </row>
    <row r="159" spans="1:7" ht="16.5" customHeight="1" x14ac:dyDescent="0.35">
      <c r="A159" s="54">
        <f t="array" aca="1" ref="A159:G159" ca="1">Jours+8+DATE( Calendrier12ans,OptionCalendrier12mois,1)-WEEKDAY(DATE( Calendrier12ans,OptionCalendrier12mois,1),OptionJoursemaine)</f>
        <v>43801</v>
      </c>
      <c r="B159" s="54">
        <f ca="1"/>
        <v>43802</v>
      </c>
      <c r="C159" s="54">
        <f ca="1"/>
        <v>43803</v>
      </c>
      <c r="D159" s="54">
        <f ca="1"/>
        <v>43804</v>
      </c>
      <c r="E159" s="54">
        <f ca="1"/>
        <v>43805</v>
      </c>
      <c r="F159" s="54">
        <f ca="1"/>
        <v>43806</v>
      </c>
      <c r="G159" s="55">
        <f ca="1"/>
        <v>43807</v>
      </c>
    </row>
    <row r="160" spans="1:7" ht="56.25" customHeight="1" x14ac:dyDescent="0.35">
      <c r="A160" s="62"/>
      <c r="B160" s="62"/>
      <c r="C160" s="62"/>
      <c r="D160" s="62"/>
      <c r="E160" s="62"/>
      <c r="F160" s="62"/>
      <c r="G160" s="63"/>
    </row>
    <row r="161" spans="1:7" ht="16.5" customHeight="1" x14ac:dyDescent="0.35">
      <c r="A161" s="54">
        <f t="array" aca="1" ref="A161:G161" ca="1">Jours+15+DATE( Calendrier12ans,OptionCalendrier12mois,1)-WEEKDAY(DATE( Calendrier12ans,OptionCalendrier12mois,1),OptionJoursemaine)</f>
        <v>43808</v>
      </c>
      <c r="B161" s="54">
        <f ca="1"/>
        <v>43809</v>
      </c>
      <c r="C161" s="54">
        <f ca="1"/>
        <v>43810</v>
      </c>
      <c r="D161" s="54">
        <f ca="1"/>
        <v>43811</v>
      </c>
      <c r="E161" s="54">
        <f ca="1"/>
        <v>43812</v>
      </c>
      <c r="F161" s="54">
        <f ca="1"/>
        <v>43813</v>
      </c>
      <c r="G161" s="55">
        <f ca="1"/>
        <v>43814</v>
      </c>
    </row>
    <row r="162" spans="1:7" ht="56.25" customHeight="1" x14ac:dyDescent="0.35">
      <c r="A162" s="62"/>
      <c r="B162" s="62"/>
      <c r="C162" s="62"/>
      <c r="D162" s="62"/>
      <c r="E162" s="62"/>
      <c r="F162" s="62"/>
      <c r="G162" s="63"/>
    </row>
    <row r="163" spans="1:7" ht="16.5" customHeight="1" x14ac:dyDescent="0.35">
      <c r="A163" s="54">
        <f t="array" aca="1" ref="A163:G163" ca="1">Jours+22+DATE( Calendrier12ans,OptionCalendrier12mois,1)-WEEKDAY(DATE( Calendrier12ans,OptionCalendrier12mois,1),OptionJoursemaine)</f>
        <v>43815</v>
      </c>
      <c r="B163" s="54">
        <f ca="1"/>
        <v>43816</v>
      </c>
      <c r="C163" s="54">
        <f ca="1"/>
        <v>43817</v>
      </c>
      <c r="D163" s="54">
        <f ca="1"/>
        <v>43818</v>
      </c>
      <c r="E163" s="54">
        <f ca="1"/>
        <v>43819</v>
      </c>
      <c r="F163" s="54">
        <f ca="1"/>
        <v>43820</v>
      </c>
      <c r="G163" s="55">
        <f ca="1"/>
        <v>43821</v>
      </c>
    </row>
    <row r="164" spans="1:7" ht="56.25" customHeight="1" x14ac:dyDescent="0.35">
      <c r="A164" s="62"/>
      <c r="B164" s="62"/>
      <c r="C164" s="62"/>
      <c r="D164" s="62"/>
      <c r="E164" s="62"/>
      <c r="F164" s="62"/>
      <c r="G164" s="63"/>
    </row>
    <row r="165" spans="1:7" ht="16.5" customHeight="1" x14ac:dyDescent="0.35">
      <c r="A165" s="54">
        <f t="array" aca="1" ref="A165:G165" ca="1">Jours+29+DATE( Calendrier12ans,OptionCalendrier12mois,1)-WEEKDAY(DATE( Calendrier12ans,OptionCalendrier12mois,1),OptionJoursemaine)</f>
        <v>43822</v>
      </c>
      <c r="B165" s="54">
        <f ca="1"/>
        <v>43823</v>
      </c>
      <c r="C165" s="54">
        <f ca="1"/>
        <v>43824</v>
      </c>
      <c r="D165" s="54">
        <f ca="1"/>
        <v>43825</v>
      </c>
      <c r="E165" s="54">
        <f ca="1"/>
        <v>43826</v>
      </c>
      <c r="F165" s="54">
        <f ca="1"/>
        <v>43827</v>
      </c>
      <c r="G165" s="55">
        <f ca="1"/>
        <v>43828</v>
      </c>
    </row>
    <row r="166" spans="1:7" ht="57" customHeight="1" x14ac:dyDescent="0.35">
      <c r="A166" s="62"/>
      <c r="B166" s="62"/>
      <c r="C166" s="62"/>
      <c r="D166" s="62"/>
      <c r="E166" s="62"/>
      <c r="F166" s="62"/>
      <c r="G166" s="77"/>
    </row>
    <row r="167" spans="1:7" ht="16.5" customHeight="1" x14ac:dyDescent="0.35">
      <c r="A167" s="54">
        <f t="array" aca="1" ref="A167:B167" ca="1">Jours+36+DATE( Calendrier12ans,OptionCalendrier12mois,1)-WEEKDAY(DATE( Calendrier12ans,OptionCalendrier12mois,1),OptionJoursemaine)</f>
        <v>43829</v>
      </c>
      <c r="B167" s="54">
        <f ca="1"/>
        <v>43830</v>
      </c>
      <c r="C167" s="177" t="s">
        <v>142</v>
      </c>
      <c r="D167" s="178"/>
      <c r="E167" s="178"/>
      <c r="F167" s="178"/>
      <c r="G167" s="178"/>
    </row>
    <row r="168" spans="1:7" ht="63.75" customHeight="1" x14ac:dyDescent="0.35">
      <c r="A168" s="62"/>
      <c r="B168" s="62"/>
      <c r="C168" s="176"/>
      <c r="D168" s="176"/>
      <c r="E168" s="176"/>
      <c r="F168" s="176"/>
      <c r="G168" s="176"/>
    </row>
  </sheetData>
  <mergeCells count="25">
    <mergeCell ref="C168:G168"/>
    <mergeCell ref="C126:G126"/>
    <mergeCell ref="C139:G139"/>
    <mergeCell ref="C140:G140"/>
    <mergeCell ref="C153:G153"/>
    <mergeCell ref="C154:G154"/>
    <mergeCell ref="C167:G167"/>
    <mergeCell ref="C125:G125"/>
    <mergeCell ref="C42:G42"/>
    <mergeCell ref="C55:G55"/>
    <mergeCell ref="C56:G56"/>
    <mergeCell ref="C69:G69"/>
    <mergeCell ref="C70:G70"/>
    <mergeCell ref="C83:G83"/>
    <mergeCell ref="C84:G84"/>
    <mergeCell ref="C97:G97"/>
    <mergeCell ref="C98:G98"/>
    <mergeCell ref="C111:G111"/>
    <mergeCell ref="C112:G112"/>
    <mergeCell ref="C41:G41"/>
    <mergeCell ref="A4:G4"/>
    <mergeCell ref="C13:G13"/>
    <mergeCell ref="C14:G14"/>
    <mergeCell ref="C27:G27"/>
    <mergeCell ref="C28:G28"/>
  </mergeCells>
  <conditionalFormatting sqref="A3:G3 A5:G5 A7:G7 A9:G9 A11:G11 A13:B13">
    <cfRule type="expression" dxfId="11" priority="12">
      <formula>MONTH(A3)&lt;&gt;OptionCalendrier1mois</formula>
    </cfRule>
  </conditionalFormatting>
  <conditionalFormatting sqref="A17:G17 A19:G19 A21:G21 A23:G23 A25:G25 A27:B27">
    <cfRule type="expression" dxfId="10" priority="11">
      <formula>MONTH(A17)&lt;&gt;OptionCalendrier2mois</formula>
    </cfRule>
  </conditionalFormatting>
  <conditionalFormatting sqref="A31:G31 A33:G33 A35:G35 A37:G37 A39:G39 A41:B41">
    <cfRule type="expression" dxfId="9" priority="10">
      <formula>MONTH(A31)&lt;&gt;OptionCalendrier3mois</formula>
    </cfRule>
  </conditionalFormatting>
  <conditionalFormatting sqref="A45:G45 A47:G47 A49:G49 A51:G51 A53:G53 A55:B55">
    <cfRule type="expression" dxfId="8" priority="9">
      <formula>MONTH(A45)&lt;&gt;OptionCalendrier4mois</formula>
    </cfRule>
  </conditionalFormatting>
  <conditionalFormatting sqref="A59:G59 A61:G61 A63:G63 A65:G65 A67:G67 A69:B69">
    <cfRule type="expression" dxfId="7" priority="8">
      <formula>MONTH(A59)&lt;&gt;OptionCalendrier5mois</formula>
    </cfRule>
  </conditionalFormatting>
  <conditionalFormatting sqref="A73:G73 A75:G75 A77:G77 A79:G79 A81:G81 A83:B83">
    <cfRule type="expression" dxfId="6" priority="7">
      <formula>MONTH(A73)&lt;&gt;OptionCalendrier6mois</formula>
    </cfRule>
  </conditionalFormatting>
  <conditionalFormatting sqref="A87:G87 A89:G89 A91:G91 A93:G93 A95:G95 A97:B97">
    <cfRule type="expression" dxfId="5" priority="6">
      <formula>MONTH(A87)&lt;&gt;OptionCalendrier7mois</formula>
    </cfRule>
  </conditionalFormatting>
  <conditionalFormatting sqref="A101:G101 A103:G103 A105:G105 A107:G107 A109:G109 A111:B111">
    <cfRule type="expression" dxfId="4" priority="5">
      <formula>MONTH(A101)&lt;&gt;OptionCalendrier8mois</formula>
    </cfRule>
  </conditionalFormatting>
  <conditionalFormatting sqref="A115:G115 A117:G117 A119:G119 A121:G121 A123:G123 A125:B125">
    <cfRule type="expression" dxfId="3" priority="4">
      <formula>MONTH(A115)&lt;&gt;OptionCalendrier9mois</formula>
    </cfRule>
  </conditionalFormatting>
  <conditionalFormatting sqref="A129:G129 A131:G131 A133:G133 A135:G135 A137:G137 A139:B139">
    <cfRule type="expression" dxfId="2" priority="3">
      <formula>MONTH(A129)&lt;&gt;OptionCalendrier10mois</formula>
    </cfRule>
  </conditionalFormatting>
  <conditionalFormatting sqref="A143:G143 A145:G145 A147:G147 A149:G149 A151:G151 A153:B153">
    <cfRule type="expression" dxfId="1" priority="2">
      <formula>MONTH(A143)&lt;&gt;OptionCalendrier11mois</formula>
    </cfRule>
  </conditionalFormatting>
  <conditionalFormatting sqref="A157:G157 A159:G159 A161:G161 A163:G163 A165:G165 A167:B167">
    <cfRule type="expression" dxfId="0" priority="1">
      <formula>MONTH(A157)&lt;&gt;OptionCalendrier12mois</formula>
    </cfRule>
  </conditionalFormatting>
  <dataValidations count="10">
    <dataValidation allowBlank="1" showInputMessage="1" prompt="Date" sqref="A3" xr:uid="{00000000-0002-0000-0000-000000000000}"/>
    <dataValidation allowBlank="1" showInputMessage="1" prompt="Décalage mensuel du calendrier pour le mois sélectionné dans la cellule C1" sqref="B15" xr:uid="{00000000-0002-0000-0000-000001000000}"/>
    <dataValidation allowBlank="1" showInputMessage="1" prompt="Année civile définie automatiquement par la saisie de l’année dans la cellule B1" sqref="A15" xr:uid="{00000000-0002-0000-0000-000002000000}"/>
    <dataValidation allowBlank="1" showInputMessage="1" prompt="Ajoutez des notes quotidiennes ici" sqref="A4" xr:uid="{00000000-0002-0000-0000-000003000000}"/>
    <dataValidation allowBlank="1" showInputMessage="1" prompt="Titre des notes mensuelles" sqref="C13" xr:uid="{00000000-0002-0000-0000-000004000000}"/>
    <dataValidation allowBlank="1" showInputMessage="1" prompt="Ajouter des notes mensuelles ici" sqref="C14" xr:uid="{00000000-0002-0000-0000-000005000000}"/>
    <dataValidation allowBlank="1" showInputMessage="1" prompt="Jour de la semaine défini automatiquement Pour modifier les jours de la semaine, sélectionnez un nouveau jour de début de semaine dans la cellule B2." sqref="B2:G2 A16" xr:uid="{00000000-0002-0000-0000-000006000000}"/>
    <dataValidation allowBlank="1" showInputMessage="1" showErrorMessage="1" prompt="Entrez une année pour ce calendrier" sqref="A1" xr:uid="{00000000-0002-0000-0000-000007000000}"/>
    <dataValidation type="list" allowBlank="1" showInputMessage="1" showErrorMessage="1" error="Sélectionnez un mois dans la liste. Sélectionnez ANNULER, puis ALT + flèche bas pour faire votre choix dans la liste déroulante" prompt="Sélectionnez le mois de début du calendrier dans la liste déroulante. Appuyez sur ALT + Bas pour ouvrir la liste déroulante, puis appuyez sur ENTRÉE pour sélectionner l’un des éléments" sqref="B1" xr:uid="{00000000-0002-0000-0000-000008000000}">
      <formula1>"janvier,février,mars,avril,mai,juin,juillet,août,septembre,octobre,novembre,décembre"</formula1>
    </dataValidation>
    <dataValidation type="list" allowBlank="1" showInputMessage="1" showErrorMessage="1" error="Seuls les jours de la liste déroulante peuvent être utilisés pour les titres des jours de la semaine. Pour sélectionner un autre jour de la semaine, sélectionnez ANNULER, puis ALT + flèche bas pour faire votre choix dans la liste déroulante" prompt="Sélectionnez le premier jour de la semaine dans la liste déroulante. Appuyez sur ALT + Bas pour ouvrir la liste déroulante, puis appuyez sur ENTRÉE pour sélectionner un jour. Le calendrier se met automatiquement à jour." sqref="A2" xr:uid="{00000000-0002-0000-0000-000009000000}">
      <formula1>"DIMANCHE,LUNDI,MARDI,MERCREDI,JEUDI,VENDREDI,SAMEDI"</formula1>
    </dataValidation>
  </dataValidations>
  <printOptions horizontalCentered="1" verticalCentered="1"/>
  <pageMargins left="0.25" right="0.25" top="0.75" bottom="0.75" header="0.3" footer="0.3"/>
  <pageSetup paperSize="9" scale="72" fitToHeight="0" orientation="landscape" r:id="rId1"/>
  <headerFooter alignWithMargins="0">
    <oddHeader>&amp;C&amp;"-,Gras italique"&amp;28Calendrier EPSA</oddHeader>
    <oddFooter>&amp;Lpar NGO&amp;CVersion 1.2 du &amp;D&amp;RSTUF'2019 Optimus</oddFooter>
  </headerFooter>
  <rowBreaks count="11" manualBreakCount="11">
    <brk id="14" max="7" man="1"/>
    <brk id="28" max="7" man="1"/>
    <brk id="42" max="7" man="1"/>
    <brk id="56" max="7" man="1"/>
    <brk id="70" max="7" man="1"/>
    <brk id="84" max="16383" man="1"/>
    <brk id="98" max="7" man="1"/>
    <brk id="112" max="7" man="1"/>
    <brk id="126" max="7" man="1"/>
    <brk id="140" max="7" man="1"/>
    <brk id="154" max="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0"/>
  <sheetViews>
    <sheetView showGridLines="0" view="pageLayout" topLeftCell="A7" zoomScaleNormal="100" workbookViewId="0">
      <selection activeCell="C14" sqref="C14"/>
    </sheetView>
  </sheetViews>
  <sheetFormatPr baseColWidth="10" defaultColWidth="10.7265625" defaultRowHeight="14.5" x14ac:dyDescent="0.35"/>
  <cols>
    <col min="1" max="1" width="0.7265625" style="1" customWidth="1"/>
    <col min="2" max="2" width="4.90625" style="1" customWidth="1"/>
    <col min="3" max="3" width="34" style="1" customWidth="1"/>
    <col min="4" max="4" width="3" style="1" customWidth="1"/>
    <col min="5" max="5" width="28.90625" style="1" customWidth="1"/>
    <col min="6" max="6" width="3.7265625" style="1" customWidth="1"/>
    <col min="7" max="7" width="23.7265625" style="1" customWidth="1"/>
    <col min="8" max="16384" width="10.7265625" style="1"/>
  </cols>
  <sheetData>
    <row r="1" spans="2:15" ht="6" customHeight="1" x14ac:dyDescent="0.35"/>
    <row r="2" spans="2:15" x14ac:dyDescent="0.35">
      <c r="B2" s="19" t="s">
        <v>45</v>
      </c>
      <c r="C2" s="11"/>
      <c r="D2" s="6"/>
      <c r="E2" s="6"/>
      <c r="F2" s="6"/>
      <c r="G2" s="6"/>
    </row>
    <row r="3" spans="2:15" ht="15" thickBot="1" x14ac:dyDescent="0.4">
      <c r="H3" s="11"/>
      <c r="I3" s="11"/>
      <c r="J3" s="11"/>
      <c r="K3" s="11"/>
      <c r="L3" s="11"/>
      <c r="M3" s="11"/>
      <c r="N3" s="11"/>
      <c r="O3" s="11"/>
    </row>
    <row r="4" spans="2:15" ht="16" thickBot="1" x14ac:dyDescent="0.4">
      <c r="B4" s="179" t="s">
        <v>44</v>
      </c>
      <c r="C4" s="180"/>
      <c r="D4" s="180"/>
      <c r="E4" s="180"/>
      <c r="F4" s="180"/>
      <c r="G4" s="181"/>
      <c r="H4" s="11"/>
      <c r="I4" s="11"/>
      <c r="J4" s="11"/>
      <c r="K4" s="11"/>
      <c r="L4" s="11"/>
      <c r="M4" s="11"/>
      <c r="N4" s="11"/>
      <c r="O4" s="11"/>
    </row>
    <row r="5" spans="2:15" x14ac:dyDescent="0.35">
      <c r="B5" s="7"/>
      <c r="C5" s="6"/>
      <c r="D5" s="6"/>
      <c r="E5" s="6"/>
      <c r="F5" s="6"/>
      <c r="G5" s="5"/>
      <c r="H5" s="11"/>
      <c r="I5" s="11"/>
      <c r="J5" s="11"/>
      <c r="K5" s="11"/>
      <c r="L5" s="11"/>
      <c r="M5" s="11"/>
      <c r="N5" s="11"/>
      <c r="O5" s="11"/>
    </row>
    <row r="6" spans="2:15" x14ac:dyDescent="0.35">
      <c r="B6" s="7"/>
      <c r="C6" s="6"/>
      <c r="D6" s="6"/>
      <c r="E6" s="6"/>
      <c r="F6" s="6"/>
      <c r="G6" s="5"/>
      <c r="H6" s="11"/>
      <c r="I6" s="11"/>
      <c r="J6" s="11"/>
      <c r="K6" s="11"/>
      <c r="L6" s="11"/>
      <c r="M6" s="11"/>
      <c r="N6" s="11"/>
      <c r="O6" s="11"/>
    </row>
    <row r="7" spans="2:15" ht="15" thickBot="1" x14ac:dyDescent="0.4">
      <c r="B7" s="4"/>
      <c r="C7" s="3"/>
      <c r="D7" s="3"/>
      <c r="E7" s="3"/>
      <c r="F7" s="3"/>
      <c r="G7" s="2"/>
    </row>
    <row r="8" spans="2:15" ht="15" thickBot="1" x14ac:dyDescent="0.4">
      <c r="B8" s="6"/>
      <c r="C8" s="6"/>
      <c r="D8" s="6"/>
      <c r="E8" s="6"/>
      <c r="F8" s="6"/>
      <c r="G8" s="6"/>
    </row>
    <row r="9" spans="2:15" ht="15" thickBot="1" x14ac:dyDescent="0.4">
      <c r="B9" s="182" t="s">
        <v>43</v>
      </c>
      <c r="C9" s="183"/>
      <c r="D9" s="183"/>
      <c r="E9" s="183"/>
      <c r="F9" s="183"/>
      <c r="G9" s="184"/>
    </row>
    <row r="10" spans="2:15" x14ac:dyDescent="0.35">
      <c r="B10" s="16" t="s">
        <v>42</v>
      </c>
      <c r="C10" s="6"/>
      <c r="D10" s="6"/>
      <c r="E10" s="6"/>
      <c r="F10" s="6"/>
      <c r="G10" s="6"/>
    </row>
    <row r="11" spans="2:15" x14ac:dyDescent="0.35">
      <c r="B11" s="12" t="s">
        <v>4</v>
      </c>
      <c r="C11" s="6"/>
      <c r="D11" s="13" t="s">
        <v>4</v>
      </c>
      <c r="E11" s="6"/>
      <c r="F11" s="12" t="s">
        <v>4</v>
      </c>
      <c r="G11" s="6"/>
    </row>
    <row r="12" spans="2:15" x14ac:dyDescent="0.35">
      <c r="B12" s="12" t="s">
        <v>4</v>
      </c>
      <c r="C12" s="6"/>
      <c r="D12" s="13" t="s">
        <v>4</v>
      </c>
      <c r="E12" s="6"/>
      <c r="F12" s="12" t="s">
        <v>4</v>
      </c>
      <c r="G12" s="6"/>
    </row>
    <row r="13" spans="2:15" ht="14.5" customHeight="1" x14ac:dyDescent="0.35">
      <c r="B13" s="12" t="s">
        <v>4</v>
      </c>
      <c r="C13" s="6"/>
      <c r="D13" s="13" t="s">
        <v>4</v>
      </c>
      <c r="E13" s="6"/>
      <c r="F13" s="12" t="s">
        <v>4</v>
      </c>
      <c r="G13" s="6"/>
    </row>
    <row r="14" spans="2:15" x14ac:dyDescent="0.35">
      <c r="B14" s="12" t="s">
        <v>4</v>
      </c>
      <c r="C14" s="11"/>
      <c r="D14" s="13" t="s">
        <v>4</v>
      </c>
      <c r="E14" s="11"/>
      <c r="F14" s="12" t="s">
        <v>4</v>
      </c>
      <c r="G14" s="11"/>
    </row>
    <row r="15" spans="2:15" x14ac:dyDescent="0.35">
      <c r="B15" s="16" t="s">
        <v>19</v>
      </c>
      <c r="C15" s="6"/>
      <c r="D15" s="15"/>
      <c r="E15" s="6"/>
      <c r="F15" s="6"/>
      <c r="G15" s="6"/>
    </row>
    <row r="16" spans="2:15" x14ac:dyDescent="0.35">
      <c r="B16" s="12" t="s">
        <v>4</v>
      </c>
      <c r="C16" s="6"/>
      <c r="D16" s="13" t="s">
        <v>4</v>
      </c>
      <c r="E16" s="6"/>
      <c r="F16" s="12" t="s">
        <v>4</v>
      </c>
      <c r="G16" s="11"/>
    </row>
    <row r="17" spans="2:7" x14ac:dyDescent="0.35">
      <c r="B17" s="12" t="s">
        <v>4</v>
      </c>
      <c r="C17" s="6"/>
      <c r="D17" s="13" t="s">
        <v>4</v>
      </c>
      <c r="E17" s="6"/>
      <c r="F17" s="12" t="s">
        <v>4</v>
      </c>
      <c r="G17" s="6"/>
    </row>
    <row r="18" spans="2:7" x14ac:dyDescent="0.35">
      <c r="B18" s="12" t="s">
        <v>4</v>
      </c>
      <c r="C18" s="6"/>
      <c r="D18" s="13" t="s">
        <v>4</v>
      </c>
      <c r="E18" s="11"/>
      <c r="F18" s="12" t="s">
        <v>4</v>
      </c>
      <c r="G18" s="6"/>
    </row>
    <row r="19" spans="2:7" x14ac:dyDescent="0.35">
      <c r="B19" s="12" t="s">
        <v>4</v>
      </c>
      <c r="C19" s="11"/>
      <c r="D19" s="13" t="s">
        <v>4</v>
      </c>
      <c r="E19" s="11"/>
      <c r="F19" s="12" t="s">
        <v>4</v>
      </c>
      <c r="G19" s="11"/>
    </row>
    <row r="20" spans="2:7" x14ac:dyDescent="0.35">
      <c r="B20" s="16" t="s">
        <v>19</v>
      </c>
      <c r="C20" s="6"/>
      <c r="D20" s="15"/>
      <c r="E20" s="6"/>
      <c r="F20" s="6"/>
      <c r="G20" s="6"/>
    </row>
    <row r="21" spans="2:7" x14ac:dyDescent="0.35">
      <c r="B21" s="12" t="s">
        <v>4</v>
      </c>
      <c r="C21" s="6"/>
      <c r="D21" s="13" t="s">
        <v>4</v>
      </c>
      <c r="E21" s="6"/>
      <c r="F21" s="12" t="s">
        <v>4</v>
      </c>
      <c r="G21" s="6"/>
    </row>
    <row r="22" spans="2:7" x14ac:dyDescent="0.35">
      <c r="B22" s="12" t="s">
        <v>4</v>
      </c>
      <c r="C22" s="6"/>
      <c r="D22" s="13" t="s">
        <v>4</v>
      </c>
      <c r="E22" s="6"/>
      <c r="F22" s="12" t="s">
        <v>4</v>
      </c>
      <c r="G22" s="6"/>
    </row>
    <row r="23" spans="2:7" x14ac:dyDescent="0.35">
      <c r="B23" s="12" t="s">
        <v>4</v>
      </c>
      <c r="C23" s="6"/>
      <c r="D23" s="13" t="s">
        <v>4</v>
      </c>
      <c r="E23" s="6"/>
      <c r="F23" s="12" t="s">
        <v>4</v>
      </c>
      <c r="G23" s="6"/>
    </row>
    <row r="24" spans="2:7" x14ac:dyDescent="0.35">
      <c r="B24" s="12" t="s">
        <v>4</v>
      </c>
      <c r="C24" s="11"/>
      <c r="D24" s="13" t="s">
        <v>4</v>
      </c>
      <c r="E24" s="11"/>
      <c r="F24" s="12" t="s">
        <v>4</v>
      </c>
      <c r="G24" s="11"/>
    </row>
    <row r="25" spans="2:7" x14ac:dyDescent="0.35">
      <c r="B25" s="16" t="s">
        <v>14</v>
      </c>
      <c r="C25" s="6"/>
      <c r="D25" s="15"/>
      <c r="E25" s="6"/>
      <c r="F25" s="6"/>
      <c r="G25" s="6"/>
    </row>
    <row r="26" spans="2:7" x14ac:dyDescent="0.35">
      <c r="B26" s="12" t="s">
        <v>4</v>
      </c>
      <c r="C26" s="6"/>
      <c r="D26" s="13" t="s">
        <v>4</v>
      </c>
      <c r="E26" s="6"/>
      <c r="F26" s="12" t="s">
        <v>4</v>
      </c>
      <c r="G26" s="6"/>
    </row>
    <row r="27" spans="2:7" x14ac:dyDescent="0.35">
      <c r="B27" s="12" t="s">
        <v>4</v>
      </c>
      <c r="C27" s="6"/>
      <c r="D27" s="13" t="s">
        <v>4</v>
      </c>
      <c r="E27" s="6"/>
      <c r="F27" s="12" t="s">
        <v>4</v>
      </c>
      <c r="G27" s="6"/>
    </row>
    <row r="28" spans="2:7" x14ac:dyDescent="0.35">
      <c r="B28" s="12" t="s">
        <v>4</v>
      </c>
      <c r="C28" s="6"/>
      <c r="D28" s="13" t="s">
        <v>4</v>
      </c>
      <c r="E28" s="6"/>
      <c r="F28" s="12" t="s">
        <v>4</v>
      </c>
      <c r="G28" s="6"/>
    </row>
    <row r="29" spans="2:7" x14ac:dyDescent="0.35">
      <c r="B29" s="12" t="s">
        <v>4</v>
      </c>
      <c r="C29" s="11"/>
      <c r="D29" s="13" t="s">
        <v>4</v>
      </c>
      <c r="E29" s="11"/>
      <c r="F29" s="12" t="s">
        <v>4</v>
      </c>
      <c r="G29" s="11"/>
    </row>
    <row r="30" spans="2:7" x14ac:dyDescent="0.35">
      <c r="B30" s="16" t="s">
        <v>6</v>
      </c>
      <c r="C30" s="6"/>
      <c r="D30" s="15"/>
      <c r="E30" s="6"/>
      <c r="F30" s="6"/>
      <c r="G30" s="6"/>
    </row>
    <row r="31" spans="2:7" x14ac:dyDescent="0.35">
      <c r="B31" s="12" t="s">
        <v>4</v>
      </c>
      <c r="C31" s="6"/>
      <c r="D31" s="13" t="s">
        <v>4</v>
      </c>
      <c r="E31" s="6"/>
      <c r="F31" s="12" t="s">
        <v>4</v>
      </c>
      <c r="G31" s="6"/>
    </row>
    <row r="32" spans="2:7" x14ac:dyDescent="0.35">
      <c r="B32" s="12" t="s">
        <v>4</v>
      </c>
      <c r="C32" s="6"/>
      <c r="D32" s="13" t="s">
        <v>4</v>
      </c>
      <c r="E32" s="6"/>
      <c r="F32" s="12" t="s">
        <v>4</v>
      </c>
      <c r="G32" s="6"/>
    </row>
    <row r="33" spans="2:7" x14ac:dyDescent="0.35">
      <c r="B33" s="12" t="s">
        <v>4</v>
      </c>
      <c r="C33" s="6"/>
      <c r="D33" s="13" t="s">
        <v>4</v>
      </c>
      <c r="E33" s="6"/>
      <c r="F33" s="12" t="s">
        <v>4</v>
      </c>
      <c r="G33" s="6"/>
    </row>
    <row r="34" spans="2:7" x14ac:dyDescent="0.35">
      <c r="B34" s="12" t="s">
        <v>4</v>
      </c>
      <c r="C34" s="11"/>
      <c r="D34" s="13" t="s">
        <v>4</v>
      </c>
      <c r="E34" s="11"/>
      <c r="F34" s="12" t="s">
        <v>4</v>
      </c>
      <c r="G34" s="11"/>
    </row>
    <row r="35" spans="2:7" ht="15" thickBot="1" x14ac:dyDescent="0.4"/>
    <row r="36" spans="2:7" ht="16" thickBot="1" x14ac:dyDescent="0.4">
      <c r="B36" s="185" t="s">
        <v>3</v>
      </c>
      <c r="C36" s="186"/>
      <c r="D36" s="186"/>
      <c r="E36" s="186"/>
      <c r="F36" s="186"/>
      <c r="G36" s="187"/>
    </row>
    <row r="37" spans="2:7" x14ac:dyDescent="0.35">
      <c r="B37" s="20"/>
      <c r="C37" s="9"/>
      <c r="D37" s="9"/>
      <c r="E37" s="9"/>
      <c r="F37" s="9"/>
      <c r="G37" s="8"/>
    </row>
    <row r="38" spans="2:7" x14ac:dyDescent="0.35">
      <c r="B38" s="7"/>
      <c r="C38" s="6"/>
      <c r="D38" s="6"/>
      <c r="E38" s="6"/>
      <c r="F38" s="6"/>
      <c r="G38" s="5"/>
    </row>
    <row r="39" spans="2:7" x14ac:dyDescent="0.35">
      <c r="B39" s="7"/>
      <c r="C39" s="6"/>
      <c r="D39" s="6"/>
      <c r="E39" s="6"/>
      <c r="F39" s="6"/>
      <c r="G39" s="5"/>
    </row>
    <row r="40" spans="2:7" x14ac:dyDescent="0.35">
      <c r="B40" s="7"/>
      <c r="C40" s="6"/>
      <c r="D40" s="6"/>
      <c r="E40" s="6"/>
      <c r="F40" s="6"/>
      <c r="G40" s="5"/>
    </row>
    <row r="41" spans="2:7" x14ac:dyDescent="0.35">
      <c r="B41" s="7"/>
      <c r="C41" s="6"/>
      <c r="D41" s="6"/>
      <c r="E41" s="6"/>
      <c r="F41" s="6"/>
      <c r="G41" s="5"/>
    </row>
    <row r="42" spans="2:7" ht="15" thickBot="1" x14ac:dyDescent="0.4">
      <c r="B42" s="4"/>
      <c r="C42" s="3"/>
      <c r="D42" s="3"/>
      <c r="E42" s="3"/>
      <c r="F42" s="3"/>
      <c r="G42" s="2"/>
    </row>
    <row r="43" spans="2:7" ht="14" customHeight="1" thickBot="1" x14ac:dyDescent="0.4"/>
    <row r="44" spans="2:7" ht="15" thickBot="1" x14ac:dyDescent="0.4">
      <c r="B44" s="188" t="s">
        <v>1</v>
      </c>
      <c r="C44" s="189"/>
      <c r="D44" s="189"/>
      <c r="E44" s="189"/>
      <c r="F44" s="189"/>
      <c r="G44" s="190"/>
    </row>
    <row r="45" spans="2:7" x14ac:dyDescent="0.35">
      <c r="B45" s="20"/>
      <c r="C45" s="9"/>
      <c r="D45" s="9"/>
      <c r="E45" s="9"/>
      <c r="F45" s="9"/>
      <c r="G45" s="8"/>
    </row>
    <row r="46" spans="2:7" x14ac:dyDescent="0.35">
      <c r="B46" s="7"/>
      <c r="C46" s="6"/>
      <c r="D46" s="6"/>
      <c r="E46" s="6"/>
      <c r="F46" s="6"/>
      <c r="G46" s="5"/>
    </row>
    <row r="47" spans="2:7" x14ac:dyDescent="0.35">
      <c r="B47" s="7"/>
      <c r="C47" s="6"/>
      <c r="D47" s="6"/>
      <c r="E47" s="6"/>
      <c r="F47" s="6"/>
      <c r="G47" s="5"/>
    </row>
    <row r="48" spans="2:7" x14ac:dyDescent="0.35">
      <c r="B48" s="7"/>
      <c r="C48" s="6"/>
      <c r="D48" s="6"/>
      <c r="E48" s="6"/>
      <c r="F48" s="6"/>
      <c r="G48" s="5"/>
    </row>
    <row r="49" spans="2:7" ht="16" customHeight="1" x14ac:dyDescent="0.35">
      <c r="B49" s="7"/>
      <c r="C49" s="6"/>
      <c r="D49" s="6"/>
      <c r="E49" s="6"/>
      <c r="F49" s="6"/>
      <c r="G49" s="5"/>
    </row>
    <row r="50" spans="2:7" ht="15" thickBot="1" x14ac:dyDescent="0.4">
      <c r="B50" s="4"/>
      <c r="C50" s="3"/>
      <c r="D50" s="3"/>
      <c r="E50" s="3"/>
      <c r="F50" s="3"/>
      <c r="G50" s="2"/>
    </row>
  </sheetData>
  <mergeCells count="4">
    <mergeCell ref="B4:G4"/>
    <mergeCell ref="B9:G9"/>
    <mergeCell ref="B36:G36"/>
    <mergeCell ref="B44:G44"/>
  </mergeCells>
  <pageMargins left="0.25" right="0.25" top="0.75" bottom="0.75" header="0.3" footer="0.3"/>
  <pageSetup paperSize="9" orientation="portrait" horizontalDpi="360" verticalDpi="360" r:id="rId1"/>
  <headerFooter>
    <oddHeader>&amp;LSemaine N°&amp;CTo Do List Directeur de Projet&amp;R&amp;G</oddHeader>
    <oddFooter>&amp;Lpar NGO&amp;CVersion 1.0 du 06/01/2019&amp;RSTUF'2019 Optimus</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7"/>
  <sheetViews>
    <sheetView showGridLines="0" showRowColHeaders="0" showRuler="0" view="pageLayout" topLeftCell="A7" zoomScaleNormal="100" workbookViewId="0">
      <selection activeCell="B9" sqref="B9"/>
    </sheetView>
  </sheetViews>
  <sheetFormatPr baseColWidth="10" defaultColWidth="10.7265625" defaultRowHeight="14.5" x14ac:dyDescent="0.35"/>
  <cols>
    <col min="1" max="1" width="3.1796875" style="21" customWidth="1"/>
    <col min="2" max="2" width="12.6328125" style="21" customWidth="1"/>
    <col min="3" max="3" width="25.26953125" style="21" customWidth="1"/>
    <col min="4" max="4" width="3.6328125" style="21" customWidth="1"/>
    <col min="5" max="5" width="25.26953125" style="21" customWidth="1"/>
    <col min="6" max="6" width="3.7265625" style="21" customWidth="1"/>
    <col min="7" max="7" width="19.90625" style="21" customWidth="1"/>
    <col min="8" max="16384" width="10.7265625" style="21"/>
  </cols>
  <sheetData>
    <row r="1" spans="1:15" ht="15" thickBot="1" x14ac:dyDescent="0.4">
      <c r="B1" s="203" t="s">
        <v>73</v>
      </c>
      <c r="C1" s="204"/>
      <c r="D1" s="204"/>
      <c r="E1" s="204"/>
      <c r="F1" s="204"/>
      <c r="G1" s="204"/>
    </row>
    <row r="2" spans="1:15" x14ac:dyDescent="0.35">
      <c r="A2" s="211" t="s">
        <v>45</v>
      </c>
      <c r="B2" s="212"/>
      <c r="C2" s="205"/>
      <c r="D2" s="206"/>
      <c r="E2" s="206"/>
      <c r="F2" s="206"/>
      <c r="G2" s="207"/>
    </row>
    <row r="3" spans="1:15" ht="15" thickBot="1" x14ac:dyDescent="0.4">
      <c r="A3" s="213" t="s">
        <v>72</v>
      </c>
      <c r="B3" s="214"/>
      <c r="C3" s="208"/>
      <c r="D3" s="209"/>
      <c r="E3" s="209"/>
      <c r="F3" s="209"/>
      <c r="G3" s="210"/>
      <c r="H3" s="34"/>
      <c r="I3" s="34"/>
      <c r="J3" s="34"/>
      <c r="K3" s="34"/>
      <c r="L3" s="34"/>
      <c r="M3" s="34"/>
      <c r="N3" s="34"/>
      <c r="O3" s="34"/>
    </row>
    <row r="4" spans="1:15" ht="15" thickBot="1" x14ac:dyDescent="0.4">
      <c r="H4" s="34"/>
      <c r="I4" s="34"/>
      <c r="J4" s="34"/>
      <c r="K4" s="34"/>
      <c r="L4" s="34"/>
      <c r="M4" s="34"/>
      <c r="N4" s="34"/>
      <c r="O4" s="34"/>
    </row>
    <row r="5" spans="1:15" ht="14" customHeight="1" x14ac:dyDescent="0.35">
      <c r="A5" s="200" t="s">
        <v>71</v>
      </c>
      <c r="B5" s="32"/>
      <c r="C5" s="32"/>
      <c r="D5" s="32"/>
      <c r="E5" s="32"/>
      <c r="F5" s="32"/>
      <c r="G5" s="31"/>
      <c r="H5" s="34"/>
      <c r="I5" s="34"/>
      <c r="J5" s="34"/>
      <c r="K5" s="34"/>
      <c r="L5" s="34"/>
      <c r="M5" s="34"/>
      <c r="N5" s="34"/>
      <c r="O5" s="34"/>
    </row>
    <row r="6" spans="1:15" x14ac:dyDescent="0.35">
      <c r="A6" s="201"/>
      <c r="B6" s="34"/>
      <c r="C6" s="34"/>
      <c r="D6" s="34"/>
      <c r="E6" s="34"/>
      <c r="F6" s="34"/>
      <c r="G6" s="40"/>
      <c r="H6" s="34"/>
      <c r="I6" s="34"/>
      <c r="J6" s="34"/>
      <c r="K6" s="34"/>
      <c r="L6" s="34"/>
      <c r="M6" s="34"/>
      <c r="N6" s="34"/>
      <c r="O6" s="34"/>
    </row>
    <row r="7" spans="1:15" ht="21.5" customHeight="1" thickBot="1" x14ac:dyDescent="0.4">
      <c r="A7" s="202"/>
      <c r="B7" s="39"/>
      <c r="C7" s="39"/>
      <c r="D7" s="39"/>
      <c r="E7" s="39"/>
      <c r="F7" s="39"/>
      <c r="G7" s="38"/>
      <c r="H7" s="34"/>
      <c r="I7" s="34"/>
      <c r="J7" s="34"/>
      <c r="K7" s="34"/>
      <c r="L7" s="34"/>
      <c r="M7" s="34"/>
      <c r="N7" s="34"/>
      <c r="O7" s="34"/>
    </row>
    <row r="8" spans="1:15" ht="15" thickBot="1" x14ac:dyDescent="0.4">
      <c r="A8" s="37"/>
      <c r="B8" s="34"/>
      <c r="C8" s="34"/>
      <c r="D8" s="34"/>
      <c r="E8" s="34"/>
      <c r="F8" s="34"/>
      <c r="G8" s="34"/>
    </row>
    <row r="9" spans="1:15" x14ac:dyDescent="0.35">
      <c r="A9" s="191" t="s">
        <v>70</v>
      </c>
      <c r="B9" s="36" t="s">
        <v>69</v>
      </c>
      <c r="C9" s="26"/>
      <c r="D9" s="26"/>
      <c r="E9" s="26"/>
      <c r="F9" s="26"/>
      <c r="G9" s="26"/>
    </row>
    <row r="10" spans="1:15" x14ac:dyDescent="0.35">
      <c r="A10" s="192"/>
      <c r="B10" s="35" t="s">
        <v>4</v>
      </c>
      <c r="C10" s="26"/>
      <c r="D10" s="35" t="s">
        <v>4</v>
      </c>
      <c r="E10" s="26"/>
      <c r="F10" s="35" t="s">
        <v>4</v>
      </c>
      <c r="G10" s="26"/>
    </row>
    <row r="11" spans="1:15" x14ac:dyDescent="0.35">
      <c r="A11" s="192"/>
      <c r="B11" s="35" t="s">
        <v>4</v>
      </c>
      <c r="C11" s="26"/>
      <c r="D11" s="35" t="s">
        <v>4</v>
      </c>
      <c r="E11" s="26"/>
      <c r="F11" s="35" t="s">
        <v>4</v>
      </c>
      <c r="G11" s="26"/>
    </row>
    <row r="12" spans="1:15" x14ac:dyDescent="0.35">
      <c r="A12" s="192"/>
      <c r="B12" s="35" t="s">
        <v>4</v>
      </c>
      <c r="C12" s="26"/>
      <c r="D12" s="35" t="s">
        <v>4</v>
      </c>
      <c r="E12" s="26"/>
      <c r="F12" s="35" t="s">
        <v>4</v>
      </c>
      <c r="G12" s="26"/>
    </row>
    <row r="13" spans="1:15" x14ac:dyDescent="0.35">
      <c r="A13" s="192"/>
      <c r="B13" s="35" t="s">
        <v>4</v>
      </c>
      <c r="C13" s="34"/>
      <c r="D13" s="35" t="s">
        <v>4</v>
      </c>
      <c r="E13" s="34"/>
      <c r="F13" s="35" t="s">
        <v>4</v>
      </c>
      <c r="G13" s="34"/>
    </row>
    <row r="14" spans="1:15" x14ac:dyDescent="0.35">
      <c r="A14" s="192"/>
      <c r="B14" s="36" t="s">
        <v>68</v>
      </c>
      <c r="C14" s="26"/>
      <c r="D14" s="26"/>
      <c r="E14" s="26"/>
      <c r="F14" s="26"/>
      <c r="G14" s="26"/>
    </row>
    <row r="15" spans="1:15" x14ac:dyDescent="0.35">
      <c r="A15" s="192"/>
      <c r="B15" s="35" t="s">
        <v>4</v>
      </c>
      <c r="C15" s="26"/>
      <c r="D15" s="35" t="s">
        <v>4</v>
      </c>
      <c r="E15" s="26"/>
      <c r="F15" s="35" t="s">
        <v>4</v>
      </c>
      <c r="G15" s="26"/>
    </row>
    <row r="16" spans="1:15" x14ac:dyDescent="0.35">
      <c r="A16" s="192"/>
      <c r="B16" s="35" t="s">
        <v>4</v>
      </c>
      <c r="C16" s="26"/>
      <c r="D16" s="35" t="s">
        <v>4</v>
      </c>
      <c r="E16" s="26"/>
      <c r="F16" s="35" t="s">
        <v>4</v>
      </c>
      <c r="G16" s="26"/>
    </row>
    <row r="17" spans="1:7" x14ac:dyDescent="0.35">
      <c r="A17" s="192"/>
      <c r="B17" s="35" t="s">
        <v>4</v>
      </c>
      <c r="C17" s="26"/>
      <c r="D17" s="35" t="s">
        <v>4</v>
      </c>
      <c r="E17" s="26"/>
      <c r="F17" s="35" t="s">
        <v>4</v>
      </c>
      <c r="G17" s="26"/>
    </row>
    <row r="18" spans="1:7" x14ac:dyDescent="0.35">
      <c r="A18" s="192"/>
      <c r="B18" s="35" t="s">
        <v>4</v>
      </c>
      <c r="C18" s="34"/>
      <c r="D18" s="35" t="s">
        <v>4</v>
      </c>
      <c r="E18" s="34"/>
      <c r="F18" s="35" t="s">
        <v>4</v>
      </c>
      <c r="G18" s="34"/>
    </row>
    <row r="19" spans="1:7" x14ac:dyDescent="0.35">
      <c r="A19" s="192"/>
      <c r="B19" s="36" t="s">
        <v>67</v>
      </c>
      <c r="C19" s="26"/>
      <c r="D19" s="26"/>
      <c r="E19" s="26"/>
      <c r="F19" s="26"/>
      <c r="G19" s="26"/>
    </row>
    <row r="20" spans="1:7" x14ac:dyDescent="0.35">
      <c r="A20" s="192"/>
      <c r="B20" s="35" t="s">
        <v>4</v>
      </c>
      <c r="C20" s="26"/>
      <c r="D20" s="35" t="s">
        <v>4</v>
      </c>
      <c r="E20" s="26"/>
      <c r="F20" s="35" t="s">
        <v>4</v>
      </c>
      <c r="G20" s="26"/>
    </row>
    <row r="21" spans="1:7" x14ac:dyDescent="0.35">
      <c r="A21" s="192"/>
      <c r="B21" s="35" t="s">
        <v>4</v>
      </c>
      <c r="C21" s="26"/>
      <c r="D21" s="35" t="s">
        <v>4</v>
      </c>
      <c r="E21" s="26"/>
      <c r="F21" s="35" t="s">
        <v>4</v>
      </c>
      <c r="G21" s="26"/>
    </row>
    <row r="22" spans="1:7" x14ac:dyDescent="0.35">
      <c r="A22" s="192"/>
      <c r="B22" s="35" t="s">
        <v>4</v>
      </c>
      <c r="C22" s="26"/>
      <c r="D22" s="35" t="s">
        <v>4</v>
      </c>
      <c r="E22" s="26"/>
      <c r="F22" s="35" t="s">
        <v>4</v>
      </c>
      <c r="G22" s="26"/>
    </row>
    <row r="23" spans="1:7" x14ac:dyDescent="0.35">
      <c r="A23" s="192"/>
      <c r="B23" s="35" t="s">
        <v>4</v>
      </c>
      <c r="C23" s="34"/>
      <c r="D23" s="35" t="s">
        <v>4</v>
      </c>
      <c r="E23" s="34"/>
      <c r="F23" s="35" t="s">
        <v>4</v>
      </c>
      <c r="G23" s="34"/>
    </row>
    <row r="24" spans="1:7" x14ac:dyDescent="0.35">
      <c r="A24" s="192"/>
      <c r="B24" s="36" t="s">
        <v>66</v>
      </c>
      <c r="C24" s="26"/>
      <c r="D24" s="26"/>
      <c r="E24" s="26"/>
      <c r="F24" s="26"/>
      <c r="G24" s="26"/>
    </row>
    <row r="25" spans="1:7" x14ac:dyDescent="0.35">
      <c r="A25" s="192"/>
      <c r="B25" s="35" t="s">
        <v>4</v>
      </c>
      <c r="C25" s="26"/>
      <c r="D25" s="35" t="s">
        <v>4</v>
      </c>
      <c r="E25" s="26"/>
      <c r="F25" s="35" t="s">
        <v>4</v>
      </c>
      <c r="G25" s="26"/>
    </row>
    <row r="26" spans="1:7" x14ac:dyDescent="0.35">
      <c r="A26" s="192"/>
      <c r="B26" s="35" t="s">
        <v>4</v>
      </c>
      <c r="C26" s="26"/>
      <c r="D26" s="35" t="s">
        <v>4</v>
      </c>
      <c r="E26" s="26"/>
      <c r="F26" s="35" t="s">
        <v>4</v>
      </c>
      <c r="G26" s="26"/>
    </row>
    <row r="27" spans="1:7" x14ac:dyDescent="0.35">
      <c r="A27" s="192"/>
      <c r="B27" s="35" t="s">
        <v>4</v>
      </c>
      <c r="C27" s="26"/>
      <c r="D27" s="35" t="s">
        <v>4</v>
      </c>
      <c r="E27" s="26"/>
      <c r="F27" s="35" t="s">
        <v>4</v>
      </c>
      <c r="G27" s="26"/>
    </row>
    <row r="28" spans="1:7" x14ac:dyDescent="0.35">
      <c r="A28" s="192"/>
      <c r="B28" s="35" t="s">
        <v>4</v>
      </c>
      <c r="C28" s="34"/>
      <c r="D28" s="35" t="s">
        <v>4</v>
      </c>
      <c r="E28" s="34"/>
      <c r="F28" s="35" t="s">
        <v>4</v>
      </c>
      <c r="G28" s="34"/>
    </row>
    <row r="29" spans="1:7" x14ac:dyDescent="0.35">
      <c r="A29" s="192"/>
      <c r="B29" s="36" t="s">
        <v>65</v>
      </c>
      <c r="C29" s="26"/>
      <c r="D29" s="26"/>
      <c r="E29" s="26"/>
      <c r="F29" s="26"/>
      <c r="G29" s="26"/>
    </row>
    <row r="30" spans="1:7" x14ac:dyDescent="0.35">
      <c r="A30" s="192"/>
      <c r="B30" s="35" t="s">
        <v>4</v>
      </c>
      <c r="C30" s="26"/>
      <c r="D30" s="35" t="s">
        <v>4</v>
      </c>
      <c r="E30" s="26"/>
      <c r="F30" s="35" t="s">
        <v>4</v>
      </c>
      <c r="G30" s="26"/>
    </row>
    <row r="31" spans="1:7" x14ac:dyDescent="0.35">
      <c r="A31" s="192"/>
      <c r="B31" s="35" t="s">
        <v>4</v>
      </c>
      <c r="C31" s="26"/>
      <c r="D31" s="35" t="s">
        <v>4</v>
      </c>
      <c r="E31" s="26"/>
      <c r="F31" s="35" t="s">
        <v>4</v>
      </c>
      <c r="G31" s="26"/>
    </row>
    <row r="32" spans="1:7" x14ac:dyDescent="0.35">
      <c r="A32" s="192"/>
      <c r="B32" s="35" t="s">
        <v>4</v>
      </c>
      <c r="C32" s="26"/>
      <c r="D32" s="35" t="s">
        <v>4</v>
      </c>
      <c r="E32" s="26"/>
      <c r="F32" s="35" t="s">
        <v>4</v>
      </c>
      <c r="G32" s="26"/>
    </row>
    <row r="33" spans="1:7" ht="15" thickBot="1" x14ac:dyDescent="0.4">
      <c r="A33" s="193"/>
      <c r="B33" s="35" t="s">
        <v>4</v>
      </c>
      <c r="C33" s="34"/>
      <c r="D33" s="35" t="s">
        <v>4</v>
      </c>
      <c r="E33" s="34"/>
      <c r="F33" s="35" t="s">
        <v>4</v>
      </c>
      <c r="G33" s="34"/>
    </row>
    <row r="34" spans="1:7" ht="15" thickBot="1" x14ac:dyDescent="0.4"/>
    <row r="35" spans="1:7" ht="16" customHeight="1" x14ac:dyDescent="0.35">
      <c r="A35" s="194" t="s">
        <v>64</v>
      </c>
      <c r="B35" s="33"/>
      <c r="C35" s="32"/>
      <c r="D35" s="32"/>
      <c r="E35" s="32"/>
      <c r="F35" s="32"/>
      <c r="G35" s="31"/>
    </row>
    <row r="36" spans="1:7" x14ac:dyDescent="0.35">
      <c r="A36" s="195"/>
      <c r="B36" s="27"/>
      <c r="C36" s="26"/>
      <c r="D36" s="26"/>
      <c r="E36" s="26"/>
      <c r="F36" s="26"/>
      <c r="G36" s="25"/>
    </row>
    <row r="37" spans="1:7" x14ac:dyDescent="0.35">
      <c r="A37" s="195"/>
      <c r="B37" s="27"/>
      <c r="C37" s="26"/>
      <c r="D37" s="26"/>
      <c r="E37" s="26"/>
      <c r="F37" s="26"/>
      <c r="G37" s="25"/>
    </row>
    <row r="38" spans="1:7" x14ac:dyDescent="0.35">
      <c r="A38" s="195"/>
      <c r="B38" s="27"/>
      <c r="C38" s="26"/>
      <c r="D38" s="26"/>
      <c r="E38" s="26"/>
      <c r="F38" s="26"/>
      <c r="G38" s="25"/>
    </row>
    <row r="39" spans="1:7" x14ac:dyDescent="0.35">
      <c r="A39" s="195"/>
      <c r="B39" s="27"/>
      <c r="C39" s="26"/>
      <c r="D39" s="26"/>
      <c r="E39" s="26"/>
      <c r="F39" s="26"/>
      <c r="G39" s="25"/>
    </row>
    <row r="40" spans="1:7" ht="15" thickBot="1" x14ac:dyDescent="0.4">
      <c r="A40" s="196"/>
      <c r="B40" s="24"/>
      <c r="C40" s="23"/>
      <c r="D40" s="23"/>
      <c r="E40" s="23"/>
      <c r="F40" s="23"/>
      <c r="G40" s="22"/>
    </row>
    <row r="41" spans="1:7" ht="15" customHeight="1" thickBot="1" x14ac:dyDescent="0.4"/>
    <row r="42" spans="1:7" ht="14.5" customHeight="1" x14ac:dyDescent="0.35">
      <c r="A42" s="197" t="s">
        <v>63</v>
      </c>
      <c r="B42" s="30"/>
      <c r="C42" s="29"/>
      <c r="D42" s="29"/>
      <c r="E42" s="29"/>
      <c r="F42" s="29"/>
      <c r="G42" s="28"/>
    </row>
    <row r="43" spans="1:7" x14ac:dyDescent="0.35">
      <c r="A43" s="198"/>
      <c r="B43" s="27"/>
      <c r="C43" s="26"/>
      <c r="D43" s="26"/>
      <c r="E43" s="26"/>
      <c r="F43" s="26"/>
      <c r="G43" s="25"/>
    </row>
    <row r="44" spans="1:7" x14ac:dyDescent="0.35">
      <c r="A44" s="198"/>
      <c r="B44" s="27"/>
      <c r="C44" s="26"/>
      <c r="D44" s="26"/>
      <c r="E44" s="26"/>
      <c r="F44" s="26"/>
      <c r="G44" s="25"/>
    </row>
    <row r="45" spans="1:7" x14ac:dyDescent="0.35">
      <c r="A45" s="198"/>
      <c r="B45" s="27"/>
      <c r="C45" s="26"/>
      <c r="D45" s="26"/>
      <c r="E45" s="26"/>
      <c r="F45" s="26"/>
      <c r="G45" s="25"/>
    </row>
    <row r="46" spans="1:7" x14ac:dyDescent="0.35">
      <c r="A46" s="198"/>
      <c r="B46" s="27"/>
      <c r="C46" s="26"/>
      <c r="D46" s="26"/>
      <c r="E46" s="26"/>
      <c r="F46" s="26"/>
      <c r="G46" s="25"/>
    </row>
    <row r="47" spans="1:7" ht="15" thickBot="1" x14ac:dyDescent="0.4">
      <c r="A47" s="199"/>
      <c r="B47" s="24"/>
      <c r="C47" s="23"/>
      <c r="D47" s="23"/>
      <c r="E47" s="23"/>
      <c r="F47" s="23"/>
      <c r="G47" s="22"/>
    </row>
  </sheetData>
  <mergeCells count="9">
    <mergeCell ref="A9:A33"/>
    <mergeCell ref="A35:A40"/>
    <mergeCell ref="A42:A47"/>
    <mergeCell ref="A5:A7"/>
    <mergeCell ref="B1:G1"/>
    <mergeCell ref="C2:G2"/>
    <mergeCell ref="C3:G3"/>
    <mergeCell ref="A2:B2"/>
    <mergeCell ref="A3:B3"/>
  </mergeCells>
  <pageMargins left="0.25" right="0.25" top="0.75" bottom="0.75" header="0.3" footer="0.3"/>
  <pageSetup paperSize="9" orientation="portrait" horizontalDpi="360" verticalDpi="360" r:id="rId1"/>
  <headerFooter>
    <oddHeader>&amp;CTo Do List Directeur de Projet&amp;R&amp;G</oddHeader>
    <oddFooter>&amp;Lpar NGO&amp;CVersion 2.0 du 06/01/2019&amp;RSTUF'2019 Optimus</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B1:O49"/>
  <sheetViews>
    <sheetView showGridLines="0" view="pageLayout" zoomScaleNormal="100" workbookViewId="0">
      <selection activeCell="E58" sqref="E58"/>
    </sheetView>
  </sheetViews>
  <sheetFormatPr baseColWidth="10" defaultColWidth="10.7265625" defaultRowHeight="14.5" x14ac:dyDescent="0.35"/>
  <cols>
    <col min="1" max="1" width="0.7265625" style="1" customWidth="1"/>
    <col min="2" max="2" width="4.90625" style="1" customWidth="1"/>
    <col min="3" max="3" width="32.6328125" style="1" customWidth="1"/>
    <col min="4" max="4" width="3" style="1" customWidth="1"/>
    <col min="5" max="5" width="30.26953125" style="1" customWidth="1"/>
    <col min="6" max="6" width="3.7265625" style="1" customWidth="1"/>
    <col min="7" max="7" width="23.7265625" style="1" customWidth="1"/>
    <col min="8" max="16384" width="10.7265625" style="1"/>
  </cols>
  <sheetData>
    <row r="1" spans="2:15" ht="6" customHeight="1" x14ac:dyDescent="0.35"/>
    <row r="2" spans="2:15" x14ac:dyDescent="0.35">
      <c r="B2" s="19" t="s">
        <v>45</v>
      </c>
      <c r="C2" s="11"/>
      <c r="D2" s="6"/>
      <c r="E2" s="6"/>
      <c r="F2" s="6"/>
      <c r="G2" s="6"/>
    </row>
    <row r="3" spans="2:15" ht="15" thickBot="1" x14ac:dyDescent="0.4">
      <c r="H3" s="11"/>
      <c r="I3" s="11"/>
      <c r="J3" s="11"/>
      <c r="K3" s="11"/>
      <c r="L3" s="11"/>
      <c r="M3" s="11"/>
      <c r="N3" s="11"/>
      <c r="O3" s="11"/>
    </row>
    <row r="4" spans="2:15" ht="16" thickBot="1" x14ac:dyDescent="0.4">
      <c r="B4" s="179" t="s">
        <v>44</v>
      </c>
      <c r="C4" s="180"/>
      <c r="D4" s="180"/>
      <c r="E4" s="180"/>
      <c r="F4" s="180"/>
      <c r="G4" s="181"/>
      <c r="H4" s="11"/>
      <c r="I4" s="11"/>
      <c r="J4" s="11"/>
      <c r="K4" s="11"/>
      <c r="L4" s="11"/>
      <c r="M4" s="11"/>
      <c r="N4" s="11"/>
      <c r="O4" s="11"/>
    </row>
    <row r="5" spans="2:15" x14ac:dyDescent="0.35">
      <c r="B5" s="7"/>
      <c r="C5" s="6"/>
      <c r="D5" s="6"/>
      <c r="E5" s="6"/>
      <c r="F5" s="6"/>
      <c r="G5" s="5"/>
      <c r="H5" s="11"/>
      <c r="I5" s="11"/>
      <c r="J5" s="11"/>
      <c r="K5" s="11"/>
      <c r="L5" s="11"/>
      <c r="M5" s="11"/>
      <c r="N5" s="11"/>
      <c r="O5" s="11"/>
    </row>
    <row r="6" spans="2:15" x14ac:dyDescent="0.35">
      <c r="B6" s="7"/>
      <c r="C6" s="6"/>
      <c r="D6" s="6"/>
      <c r="E6" s="6"/>
      <c r="F6" s="6"/>
      <c r="G6" s="5"/>
      <c r="H6" s="11"/>
      <c r="I6" s="11"/>
      <c r="J6" s="11"/>
      <c r="K6" s="11"/>
      <c r="L6" s="11"/>
      <c r="M6" s="11"/>
      <c r="N6" s="11"/>
      <c r="O6" s="11"/>
    </row>
    <row r="7" spans="2:15" ht="15" thickBot="1" x14ac:dyDescent="0.4">
      <c r="B7" s="4"/>
      <c r="C7" s="3"/>
      <c r="D7" s="3"/>
      <c r="E7" s="3"/>
      <c r="F7" s="3"/>
      <c r="G7" s="2"/>
    </row>
    <row r="8" spans="2:15" ht="15" thickBot="1" x14ac:dyDescent="0.4">
      <c r="B8" s="6"/>
      <c r="C8" s="6"/>
      <c r="D8" s="6"/>
      <c r="E8" s="6"/>
      <c r="F8" s="6"/>
      <c r="G8" s="6"/>
    </row>
    <row r="9" spans="2:15" ht="15" thickBot="1" x14ac:dyDescent="0.4">
      <c r="B9" s="182" t="s">
        <v>43</v>
      </c>
      <c r="C9" s="183"/>
      <c r="D9" s="183"/>
      <c r="E9" s="183"/>
      <c r="F9" s="183"/>
      <c r="G9" s="184"/>
    </row>
    <row r="10" spans="2:15" x14ac:dyDescent="0.35">
      <c r="B10" s="16" t="s">
        <v>42</v>
      </c>
      <c r="C10" s="6"/>
      <c r="D10" s="6"/>
      <c r="E10" s="6"/>
      <c r="F10" s="6"/>
      <c r="G10" s="6"/>
    </row>
    <row r="11" spans="2:15" x14ac:dyDescent="0.35">
      <c r="B11" s="12" t="s">
        <v>4</v>
      </c>
      <c r="C11" s="6" t="s">
        <v>62</v>
      </c>
      <c r="D11" s="13" t="s">
        <v>4</v>
      </c>
      <c r="E11" s="6" t="s">
        <v>61</v>
      </c>
      <c r="F11" s="12" t="s">
        <v>4</v>
      </c>
      <c r="G11" s="6" t="s">
        <v>60</v>
      </c>
    </row>
    <row r="12" spans="2:15" x14ac:dyDescent="0.35">
      <c r="B12" s="12" t="s">
        <v>4</v>
      </c>
      <c r="C12" s="6" t="s">
        <v>59</v>
      </c>
      <c r="D12" s="13" t="s">
        <v>4</v>
      </c>
      <c r="E12" s="6" t="s">
        <v>58</v>
      </c>
      <c r="F12" s="12" t="s">
        <v>4</v>
      </c>
      <c r="G12" s="6" t="s">
        <v>57</v>
      </c>
    </row>
    <row r="13" spans="2:15" ht="14.5" customHeight="1" x14ac:dyDescent="0.35">
      <c r="B13" s="12" t="s">
        <v>4</v>
      </c>
      <c r="C13" s="6" t="s">
        <v>56</v>
      </c>
      <c r="D13" s="13" t="s">
        <v>4</v>
      </c>
      <c r="E13" s="6" t="s">
        <v>55</v>
      </c>
      <c r="F13" s="12" t="s">
        <v>4</v>
      </c>
      <c r="G13" s="6" t="s">
        <v>54</v>
      </c>
    </row>
    <row r="14" spans="2:15" x14ac:dyDescent="0.35">
      <c r="B14" s="12" t="s">
        <v>4</v>
      </c>
      <c r="C14" s="11" t="s">
        <v>41</v>
      </c>
      <c r="D14" s="13" t="s">
        <v>4</v>
      </c>
      <c r="E14" s="11" t="s">
        <v>53</v>
      </c>
      <c r="F14" s="12" t="s">
        <v>4</v>
      </c>
      <c r="G14" s="11" t="s">
        <v>33</v>
      </c>
    </row>
    <row r="15" spans="2:15" x14ac:dyDescent="0.35">
      <c r="B15" s="16" t="s">
        <v>19</v>
      </c>
      <c r="C15" s="6"/>
      <c r="D15" s="15"/>
      <c r="E15" s="6"/>
      <c r="F15" s="6"/>
      <c r="G15" s="6"/>
    </row>
    <row r="16" spans="2:15" x14ac:dyDescent="0.35">
      <c r="B16" s="12" t="s">
        <v>4</v>
      </c>
      <c r="C16" s="6" t="s">
        <v>52</v>
      </c>
      <c r="D16" s="13" t="s">
        <v>4</v>
      </c>
      <c r="E16" s="6" t="s">
        <v>51</v>
      </c>
      <c r="F16" s="12" t="s">
        <v>4</v>
      </c>
      <c r="G16" s="11" t="s">
        <v>50</v>
      </c>
    </row>
    <row r="17" spans="2:7" x14ac:dyDescent="0.35">
      <c r="B17" s="12" t="s">
        <v>4</v>
      </c>
      <c r="C17" s="6" t="s">
        <v>49</v>
      </c>
      <c r="D17" s="13" t="s">
        <v>4</v>
      </c>
      <c r="E17" s="6" t="s">
        <v>48</v>
      </c>
      <c r="F17" s="12" t="s">
        <v>4</v>
      </c>
      <c r="G17" s="6"/>
    </row>
    <row r="18" spans="2:7" ht="29" x14ac:dyDescent="0.35">
      <c r="B18" s="12" t="s">
        <v>4</v>
      </c>
      <c r="C18" s="6" t="s">
        <v>47</v>
      </c>
      <c r="D18" s="13" t="s">
        <v>4</v>
      </c>
      <c r="E18" s="11" t="s">
        <v>25</v>
      </c>
      <c r="F18" s="12" t="s">
        <v>4</v>
      </c>
      <c r="G18" s="6"/>
    </row>
    <row r="19" spans="2:7" x14ac:dyDescent="0.35">
      <c r="B19" s="12" t="s">
        <v>4</v>
      </c>
      <c r="C19" s="11" t="s">
        <v>22</v>
      </c>
      <c r="D19" s="13" t="s">
        <v>4</v>
      </c>
      <c r="E19" s="11" t="s">
        <v>46</v>
      </c>
      <c r="F19" s="12" t="s">
        <v>4</v>
      </c>
      <c r="G19" s="11"/>
    </row>
    <row r="20" spans="2:7" x14ac:dyDescent="0.35">
      <c r="B20" s="16" t="s">
        <v>19</v>
      </c>
      <c r="C20" s="6"/>
      <c r="D20" s="15"/>
      <c r="E20" s="6"/>
      <c r="F20" s="6"/>
      <c r="G20" s="6"/>
    </row>
    <row r="21" spans="2:7" x14ac:dyDescent="0.35">
      <c r="B21" s="12" t="s">
        <v>4</v>
      </c>
      <c r="C21" s="6" t="s">
        <v>18</v>
      </c>
      <c r="D21" s="13" t="s">
        <v>4</v>
      </c>
      <c r="E21" s="6"/>
      <c r="F21" s="12" t="s">
        <v>4</v>
      </c>
      <c r="G21" s="6"/>
    </row>
    <row r="22" spans="2:7" x14ac:dyDescent="0.35">
      <c r="B22" s="12" t="s">
        <v>4</v>
      </c>
      <c r="C22" s="6"/>
      <c r="D22" s="13" t="s">
        <v>4</v>
      </c>
      <c r="E22" s="6"/>
      <c r="F22" s="12" t="s">
        <v>4</v>
      </c>
      <c r="G22" s="6"/>
    </row>
    <row r="23" spans="2:7" x14ac:dyDescent="0.35">
      <c r="B23" s="12" t="s">
        <v>4</v>
      </c>
      <c r="C23" s="6"/>
      <c r="D23" s="13" t="s">
        <v>4</v>
      </c>
      <c r="E23" s="6"/>
      <c r="F23" s="12" t="s">
        <v>4</v>
      </c>
      <c r="G23" s="6"/>
    </row>
    <row r="24" spans="2:7" x14ac:dyDescent="0.35">
      <c r="B24" s="12" t="s">
        <v>4</v>
      </c>
      <c r="C24" s="11"/>
      <c r="D24" s="13" t="s">
        <v>4</v>
      </c>
      <c r="E24" s="11"/>
      <c r="F24" s="12" t="s">
        <v>4</v>
      </c>
      <c r="G24" s="11"/>
    </row>
    <row r="25" spans="2:7" x14ac:dyDescent="0.35">
      <c r="B25" s="16" t="s">
        <v>14</v>
      </c>
      <c r="C25" s="6"/>
      <c r="D25" s="15"/>
      <c r="E25" s="6"/>
      <c r="F25" s="6"/>
      <c r="G25" s="6"/>
    </row>
    <row r="26" spans="2:7" x14ac:dyDescent="0.35">
      <c r="B26" s="12" t="s">
        <v>4</v>
      </c>
      <c r="C26" s="6" t="s">
        <v>13</v>
      </c>
      <c r="D26" s="13" t="s">
        <v>4</v>
      </c>
      <c r="E26" s="6"/>
      <c r="F26" s="12" t="s">
        <v>4</v>
      </c>
      <c r="G26" s="6"/>
    </row>
    <row r="27" spans="2:7" x14ac:dyDescent="0.35">
      <c r="B27" s="12" t="s">
        <v>4</v>
      </c>
      <c r="C27" s="6"/>
      <c r="D27" s="13" t="s">
        <v>4</v>
      </c>
      <c r="E27" s="6"/>
      <c r="F27" s="12" t="s">
        <v>4</v>
      </c>
      <c r="G27" s="6"/>
    </row>
    <row r="28" spans="2:7" x14ac:dyDescent="0.35">
      <c r="B28" s="12" t="s">
        <v>4</v>
      </c>
      <c r="C28" s="6"/>
      <c r="D28" s="13" t="s">
        <v>4</v>
      </c>
      <c r="E28" s="6"/>
      <c r="F28" s="12" t="s">
        <v>4</v>
      </c>
      <c r="G28" s="6"/>
    </row>
    <row r="29" spans="2:7" x14ac:dyDescent="0.35">
      <c r="B29" s="12" t="s">
        <v>4</v>
      </c>
      <c r="C29" s="11"/>
      <c r="D29" s="13" t="s">
        <v>4</v>
      </c>
      <c r="E29" s="11"/>
      <c r="F29" s="12" t="s">
        <v>4</v>
      </c>
      <c r="G29" s="11"/>
    </row>
    <row r="30" spans="2:7" x14ac:dyDescent="0.35">
      <c r="B30" s="16" t="s">
        <v>6</v>
      </c>
      <c r="C30" s="6"/>
      <c r="D30" s="15"/>
      <c r="E30" s="6"/>
      <c r="F30" s="6"/>
      <c r="G30" s="6"/>
    </row>
    <row r="31" spans="2:7" x14ac:dyDescent="0.35">
      <c r="B31" s="12" t="s">
        <v>4</v>
      </c>
      <c r="C31" s="6" t="s">
        <v>5</v>
      </c>
      <c r="D31" s="13" t="s">
        <v>4</v>
      </c>
      <c r="E31" s="6"/>
      <c r="F31" s="12" t="s">
        <v>4</v>
      </c>
      <c r="G31" s="6"/>
    </row>
    <row r="32" spans="2:7" x14ac:dyDescent="0.35">
      <c r="B32" s="12" t="s">
        <v>4</v>
      </c>
      <c r="C32" s="6"/>
      <c r="D32" s="13" t="s">
        <v>4</v>
      </c>
      <c r="E32" s="6"/>
      <c r="F32" s="12" t="s">
        <v>4</v>
      </c>
      <c r="G32" s="6"/>
    </row>
    <row r="33" spans="2:7" x14ac:dyDescent="0.35">
      <c r="B33" s="12" t="s">
        <v>4</v>
      </c>
      <c r="C33" s="6"/>
      <c r="D33" s="13" t="s">
        <v>4</v>
      </c>
      <c r="E33" s="6"/>
      <c r="F33" s="12" t="s">
        <v>4</v>
      </c>
      <c r="G33" s="6"/>
    </row>
    <row r="34" spans="2:7" x14ac:dyDescent="0.35">
      <c r="B34" s="12" t="s">
        <v>4</v>
      </c>
      <c r="C34" s="11"/>
      <c r="D34" s="13" t="s">
        <v>4</v>
      </c>
      <c r="E34" s="11"/>
      <c r="F34" s="12" t="s">
        <v>4</v>
      </c>
      <c r="G34" s="11"/>
    </row>
    <row r="35" spans="2:7" ht="15" thickBot="1" x14ac:dyDescent="0.4"/>
    <row r="36" spans="2:7" ht="16" thickBot="1" x14ac:dyDescent="0.4">
      <c r="B36" s="185" t="s">
        <v>3</v>
      </c>
      <c r="C36" s="186"/>
      <c r="D36" s="186"/>
      <c r="E36" s="186"/>
      <c r="F36" s="186"/>
      <c r="G36" s="187"/>
    </row>
    <row r="37" spans="2:7" x14ac:dyDescent="0.35">
      <c r="B37" s="20"/>
      <c r="C37" s="9"/>
      <c r="D37" s="9"/>
      <c r="E37" s="9"/>
      <c r="F37" s="9"/>
      <c r="G37" s="8"/>
    </row>
    <row r="38" spans="2:7" x14ac:dyDescent="0.35">
      <c r="B38" s="7"/>
      <c r="C38" s="6"/>
      <c r="D38" s="6"/>
      <c r="E38" s="6"/>
      <c r="F38" s="6"/>
      <c r="G38" s="5"/>
    </row>
    <row r="39" spans="2:7" x14ac:dyDescent="0.35">
      <c r="B39" s="7"/>
      <c r="C39" s="6"/>
      <c r="D39" s="6"/>
      <c r="E39" s="6"/>
      <c r="F39" s="6"/>
      <c r="G39" s="5"/>
    </row>
    <row r="40" spans="2:7" x14ac:dyDescent="0.35">
      <c r="B40" s="7"/>
      <c r="C40" s="6"/>
      <c r="D40" s="6"/>
      <c r="E40" s="6"/>
      <c r="F40" s="6"/>
      <c r="G40" s="5"/>
    </row>
    <row r="41" spans="2:7" x14ac:dyDescent="0.35">
      <c r="B41" s="7"/>
      <c r="C41" s="6"/>
      <c r="D41" s="6"/>
      <c r="E41" s="6"/>
      <c r="F41" s="6"/>
      <c r="G41" s="5"/>
    </row>
    <row r="42" spans="2:7" ht="15" thickBot="1" x14ac:dyDescent="0.4">
      <c r="B42" s="4"/>
      <c r="C42" s="3"/>
      <c r="D42" s="3"/>
      <c r="E42" s="3"/>
      <c r="F42" s="3"/>
      <c r="G42" s="2"/>
    </row>
    <row r="43" spans="2:7" ht="14" customHeight="1" thickBot="1" x14ac:dyDescent="0.4"/>
    <row r="44" spans="2:7" ht="15" thickBot="1" x14ac:dyDescent="0.4">
      <c r="B44" s="188" t="s">
        <v>1</v>
      </c>
      <c r="C44" s="189"/>
      <c r="D44" s="189"/>
      <c r="E44" s="189"/>
      <c r="F44" s="189"/>
      <c r="G44" s="190"/>
    </row>
    <row r="45" spans="2:7" x14ac:dyDescent="0.35">
      <c r="B45" s="20"/>
      <c r="C45" s="9"/>
      <c r="D45" s="9"/>
      <c r="E45" s="9"/>
      <c r="F45" s="9"/>
      <c r="G45" s="8"/>
    </row>
    <row r="46" spans="2:7" x14ac:dyDescent="0.35">
      <c r="B46" s="7"/>
      <c r="C46" s="6"/>
      <c r="D46" s="6"/>
      <c r="E46" s="6"/>
      <c r="F46" s="6"/>
      <c r="G46" s="5"/>
    </row>
    <row r="47" spans="2:7" x14ac:dyDescent="0.35">
      <c r="B47" s="7"/>
      <c r="C47" s="6"/>
      <c r="D47" s="6"/>
      <c r="E47" s="6"/>
      <c r="F47" s="6"/>
      <c r="G47" s="5"/>
    </row>
    <row r="48" spans="2:7" x14ac:dyDescent="0.35">
      <c r="B48" s="7"/>
      <c r="C48" s="6"/>
      <c r="D48" s="6"/>
      <c r="E48" s="6"/>
      <c r="F48" s="6"/>
      <c r="G48" s="5"/>
    </row>
    <row r="49" spans="2:7" ht="15" thickBot="1" x14ac:dyDescent="0.4">
      <c r="B49" s="4"/>
      <c r="C49" s="3"/>
      <c r="D49" s="3"/>
      <c r="E49" s="3"/>
      <c r="F49" s="3"/>
      <c r="G49" s="2"/>
    </row>
  </sheetData>
  <mergeCells count="4">
    <mergeCell ref="B44:G44"/>
    <mergeCell ref="B4:G4"/>
    <mergeCell ref="B9:G9"/>
    <mergeCell ref="B36:G36"/>
  </mergeCells>
  <pageMargins left="0.25" right="0.25" top="0.75" bottom="0.75" header="0.3" footer="0.3"/>
  <pageSetup paperSize="9" orientation="portrait" horizontalDpi="360" verticalDpi="360" r:id="rId1"/>
  <headerFooter>
    <oddHeader>&amp;LSemaine N°&amp;CTo Do List Directeur de Projet&amp;R&amp;G</oddHeader>
    <oddFooter>&amp;Lpar NGO&amp;CVersion 1.0 du 06/01/2019&amp;RSTUF'2019 Optimus</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B1:O49"/>
  <sheetViews>
    <sheetView showGridLines="0" tabSelected="1" view="pageLayout" zoomScaleNormal="100" workbookViewId="0">
      <selection activeCell="E58" sqref="E58"/>
    </sheetView>
  </sheetViews>
  <sheetFormatPr baseColWidth="10" defaultColWidth="10.7265625" defaultRowHeight="14.5" x14ac:dyDescent="0.35"/>
  <cols>
    <col min="1" max="1" width="0.7265625" style="1" customWidth="1"/>
    <col min="2" max="2" width="4.90625" style="1" customWidth="1"/>
    <col min="3" max="3" width="33.81640625" style="1" customWidth="1"/>
    <col min="4" max="4" width="3" style="1" customWidth="1"/>
    <col min="5" max="5" width="28.7265625" style="1" customWidth="1"/>
    <col min="6" max="6" width="3.7265625" style="1" customWidth="1"/>
    <col min="7" max="7" width="23.7265625" style="1" customWidth="1"/>
    <col min="8" max="16384" width="10.7265625" style="1"/>
  </cols>
  <sheetData>
    <row r="1" spans="2:15" ht="6" customHeight="1" x14ac:dyDescent="0.35"/>
    <row r="2" spans="2:15" x14ac:dyDescent="0.35">
      <c r="B2" s="19" t="s">
        <v>45</v>
      </c>
      <c r="C2" s="11"/>
      <c r="D2" s="6"/>
      <c r="E2" s="6"/>
      <c r="F2" s="6"/>
      <c r="G2" s="6"/>
    </row>
    <row r="3" spans="2:15" ht="15" thickBot="1" x14ac:dyDescent="0.4">
      <c r="H3" s="11"/>
      <c r="I3" s="11"/>
      <c r="J3" s="11"/>
      <c r="K3" s="11"/>
      <c r="L3" s="11"/>
      <c r="M3" s="11"/>
      <c r="N3" s="11"/>
      <c r="O3" s="11"/>
    </row>
    <row r="4" spans="2:15" ht="16" thickBot="1" x14ac:dyDescent="0.4">
      <c r="B4" s="179" t="s">
        <v>44</v>
      </c>
      <c r="C4" s="180"/>
      <c r="D4" s="180"/>
      <c r="E4" s="180"/>
      <c r="F4" s="180"/>
      <c r="G4" s="181"/>
      <c r="H4" s="11"/>
      <c r="I4" s="11"/>
      <c r="J4" s="11"/>
      <c r="K4" s="11"/>
      <c r="L4" s="11"/>
      <c r="M4" s="11"/>
      <c r="N4" s="11"/>
      <c r="O4" s="11"/>
    </row>
    <row r="5" spans="2:15" x14ac:dyDescent="0.35">
      <c r="B5" s="7"/>
      <c r="C5" s="6"/>
      <c r="D5" s="6"/>
      <c r="E5" s="6"/>
      <c r="F5" s="6"/>
      <c r="G5" s="5"/>
      <c r="H5" s="11"/>
      <c r="I5" s="11"/>
      <c r="J5" s="11"/>
      <c r="K5" s="11"/>
      <c r="L5" s="11"/>
      <c r="M5" s="11"/>
      <c r="N5" s="11"/>
      <c r="O5" s="11"/>
    </row>
    <row r="6" spans="2:15" x14ac:dyDescent="0.35">
      <c r="B6" s="7"/>
      <c r="C6" s="6"/>
      <c r="D6" s="6"/>
      <c r="E6" s="6"/>
      <c r="F6" s="6"/>
      <c r="G6" s="5"/>
      <c r="H6" s="11"/>
      <c r="I6" s="11"/>
      <c r="J6" s="11"/>
      <c r="K6" s="11"/>
      <c r="L6" s="11"/>
      <c r="M6" s="11"/>
      <c r="N6" s="11"/>
      <c r="O6" s="11"/>
    </row>
    <row r="7" spans="2:15" ht="15" thickBot="1" x14ac:dyDescent="0.4">
      <c r="B7" s="4"/>
      <c r="C7" s="3"/>
      <c r="D7" s="3"/>
      <c r="E7" s="3"/>
      <c r="F7" s="3"/>
      <c r="G7" s="2"/>
    </row>
    <row r="8" spans="2:15" ht="15" thickBot="1" x14ac:dyDescent="0.4">
      <c r="B8" s="6"/>
      <c r="C8" s="6"/>
      <c r="D8" s="6"/>
      <c r="E8" s="6"/>
      <c r="F8" s="6"/>
      <c r="G8" s="6"/>
    </row>
    <row r="9" spans="2:15" ht="15" thickBot="1" x14ac:dyDescent="0.4">
      <c r="B9" s="182" t="s">
        <v>43</v>
      </c>
      <c r="C9" s="183"/>
      <c r="D9" s="183"/>
      <c r="E9" s="183"/>
      <c r="F9" s="183"/>
      <c r="G9" s="184"/>
    </row>
    <row r="10" spans="2:15" x14ac:dyDescent="0.35">
      <c r="B10" s="16" t="s">
        <v>42</v>
      </c>
      <c r="C10" s="6"/>
      <c r="D10" s="6"/>
      <c r="E10" s="6"/>
      <c r="F10" s="6"/>
      <c r="G10" s="6"/>
    </row>
    <row r="11" spans="2:15" ht="29" x14ac:dyDescent="0.35">
      <c r="B11" s="12" t="s">
        <v>4</v>
      </c>
      <c r="C11" s="11" t="s">
        <v>41</v>
      </c>
      <c r="D11" s="13" t="s">
        <v>4</v>
      </c>
      <c r="E11" s="14" t="s">
        <v>40</v>
      </c>
      <c r="F11" s="12" t="s">
        <v>4</v>
      </c>
      <c r="G11" s="14" t="s">
        <v>39</v>
      </c>
    </row>
    <row r="12" spans="2:15" ht="17" customHeight="1" x14ac:dyDescent="0.35">
      <c r="B12" s="12" t="s">
        <v>4</v>
      </c>
      <c r="C12" s="14" t="s">
        <v>38</v>
      </c>
      <c r="D12" s="13" t="s">
        <v>4</v>
      </c>
      <c r="E12" s="14" t="s">
        <v>37</v>
      </c>
      <c r="F12" s="12" t="s">
        <v>4</v>
      </c>
      <c r="G12" s="14" t="s">
        <v>36</v>
      </c>
    </row>
    <row r="13" spans="2:15" ht="17" customHeight="1" x14ac:dyDescent="0.35">
      <c r="B13" s="12" t="s">
        <v>4</v>
      </c>
      <c r="C13" s="14" t="s">
        <v>35</v>
      </c>
      <c r="D13" s="13" t="s">
        <v>4</v>
      </c>
      <c r="E13" s="14" t="s">
        <v>34</v>
      </c>
      <c r="F13" s="12" t="s">
        <v>4</v>
      </c>
      <c r="G13" s="11" t="s">
        <v>33</v>
      </c>
    </row>
    <row r="14" spans="2:15" x14ac:dyDescent="0.35">
      <c r="B14" s="12" t="s">
        <v>4</v>
      </c>
      <c r="C14" s="17" t="s">
        <v>32</v>
      </c>
      <c r="D14" s="13" t="s">
        <v>4</v>
      </c>
      <c r="E14" s="44" t="s">
        <v>31</v>
      </c>
      <c r="F14" s="12" t="s">
        <v>4</v>
      </c>
      <c r="G14" s="18" t="s">
        <v>30</v>
      </c>
    </row>
    <row r="15" spans="2:15" x14ac:dyDescent="0.35">
      <c r="B15" s="16" t="s">
        <v>19</v>
      </c>
      <c r="C15" s="6"/>
      <c r="D15" s="15"/>
      <c r="E15" s="6"/>
      <c r="F15" s="6"/>
      <c r="G15" s="6"/>
    </row>
    <row r="16" spans="2:15" x14ac:dyDescent="0.35">
      <c r="B16" s="12" t="s">
        <v>4</v>
      </c>
      <c r="C16" s="14" t="s">
        <v>29</v>
      </c>
      <c r="D16" s="13" t="s">
        <v>4</v>
      </c>
      <c r="E16" s="14" t="s">
        <v>28</v>
      </c>
      <c r="F16" s="12" t="s">
        <v>4</v>
      </c>
      <c r="G16" s="17" t="s">
        <v>27</v>
      </c>
    </row>
    <row r="17" spans="2:7" x14ac:dyDescent="0.35">
      <c r="B17" s="12" t="s">
        <v>4</v>
      </c>
      <c r="C17" s="14" t="s">
        <v>26</v>
      </c>
      <c r="D17" s="13" t="s">
        <v>4</v>
      </c>
      <c r="E17" s="42" t="s">
        <v>100</v>
      </c>
      <c r="F17" s="12" t="s">
        <v>4</v>
      </c>
      <c r="G17" s="14" t="s">
        <v>24</v>
      </c>
    </row>
    <row r="18" spans="2:7" ht="15" customHeight="1" x14ac:dyDescent="0.35">
      <c r="B18" s="12" t="s">
        <v>4</v>
      </c>
      <c r="C18" s="14" t="s">
        <v>23</v>
      </c>
      <c r="D18" s="13" t="s">
        <v>4</v>
      </c>
      <c r="E18" s="45" t="s">
        <v>101</v>
      </c>
      <c r="F18" s="12" t="s">
        <v>4</v>
      </c>
    </row>
    <row r="19" spans="2:7" x14ac:dyDescent="0.35">
      <c r="B19" s="12" t="s">
        <v>4</v>
      </c>
      <c r="C19" s="11" t="s">
        <v>22</v>
      </c>
      <c r="D19" s="13" t="s">
        <v>4</v>
      </c>
      <c r="E19" s="17" t="s">
        <v>21</v>
      </c>
      <c r="F19" s="12" t="s">
        <v>4</v>
      </c>
      <c r="G19" s="17" t="s">
        <v>20</v>
      </c>
    </row>
    <row r="20" spans="2:7" x14ac:dyDescent="0.35">
      <c r="B20" s="16" t="s">
        <v>19</v>
      </c>
      <c r="C20" s="6"/>
      <c r="D20" s="15"/>
      <c r="E20" s="6"/>
      <c r="F20" s="6"/>
      <c r="G20" s="6"/>
    </row>
    <row r="21" spans="2:7" x14ac:dyDescent="0.35">
      <c r="B21" s="12" t="s">
        <v>4</v>
      </c>
      <c r="C21" s="6" t="s">
        <v>18</v>
      </c>
      <c r="D21" s="13" t="s">
        <v>4</v>
      </c>
      <c r="E21" s="14" t="s">
        <v>8</v>
      </c>
      <c r="F21" s="12" t="s">
        <v>4</v>
      </c>
      <c r="G21" s="6"/>
    </row>
    <row r="22" spans="2:7" x14ac:dyDescent="0.35">
      <c r="B22" s="12" t="s">
        <v>4</v>
      </c>
      <c r="C22" s="14" t="s">
        <v>17</v>
      </c>
      <c r="D22" s="13" t="s">
        <v>4</v>
      </c>
      <c r="E22" s="6"/>
      <c r="F22" s="12" t="s">
        <v>4</v>
      </c>
      <c r="G22" s="6"/>
    </row>
    <row r="23" spans="2:7" x14ac:dyDescent="0.35">
      <c r="B23" s="12" t="s">
        <v>4</v>
      </c>
      <c r="C23" s="14" t="s">
        <v>16</v>
      </c>
      <c r="D23" s="13" t="s">
        <v>4</v>
      </c>
      <c r="E23" s="6"/>
      <c r="F23" s="12" t="s">
        <v>4</v>
      </c>
      <c r="G23" s="6"/>
    </row>
    <row r="24" spans="2:7" x14ac:dyDescent="0.35">
      <c r="B24" s="12" t="s">
        <v>4</v>
      </c>
      <c r="C24" s="17" t="s">
        <v>15</v>
      </c>
      <c r="D24" s="13" t="s">
        <v>4</v>
      </c>
      <c r="E24" s="11"/>
      <c r="F24" s="12" t="s">
        <v>4</v>
      </c>
      <c r="G24" s="11"/>
    </row>
    <row r="25" spans="2:7" x14ac:dyDescent="0.35">
      <c r="B25" s="16" t="s">
        <v>14</v>
      </c>
      <c r="C25" s="6"/>
      <c r="D25" s="15"/>
      <c r="E25" s="6"/>
      <c r="F25" s="6"/>
      <c r="G25" s="6"/>
    </row>
    <row r="26" spans="2:7" x14ac:dyDescent="0.35">
      <c r="B26" s="12" t="s">
        <v>4</v>
      </c>
      <c r="C26" s="41" t="s">
        <v>13</v>
      </c>
      <c r="D26" s="13" t="s">
        <v>4</v>
      </c>
      <c r="E26" s="14" t="s">
        <v>12</v>
      </c>
      <c r="F26" s="12" t="s">
        <v>4</v>
      </c>
      <c r="G26" s="6"/>
    </row>
    <row r="27" spans="2:7" x14ac:dyDescent="0.35">
      <c r="B27" s="12" t="s">
        <v>4</v>
      </c>
      <c r="C27" s="14" t="s">
        <v>11</v>
      </c>
      <c r="D27" s="13" t="s">
        <v>4</v>
      </c>
      <c r="E27" s="14" t="s">
        <v>10</v>
      </c>
      <c r="F27" s="12" t="s">
        <v>4</v>
      </c>
      <c r="G27" s="6"/>
    </row>
    <row r="28" spans="2:7" x14ac:dyDescent="0.35">
      <c r="B28" s="12" t="s">
        <v>4</v>
      </c>
      <c r="C28" s="14" t="s">
        <v>9</v>
      </c>
      <c r="D28" s="13" t="s">
        <v>4</v>
      </c>
      <c r="E28" s="14" t="s">
        <v>8</v>
      </c>
      <c r="F28" s="12" t="s">
        <v>4</v>
      </c>
      <c r="G28" s="6"/>
    </row>
    <row r="29" spans="2:7" ht="16.5" customHeight="1" x14ac:dyDescent="0.35">
      <c r="B29" s="12" t="s">
        <v>4</v>
      </c>
      <c r="C29" s="17" t="s">
        <v>7</v>
      </c>
      <c r="D29" s="13" t="s">
        <v>4</v>
      </c>
      <c r="E29" s="42" t="s">
        <v>76</v>
      </c>
      <c r="F29" s="12" t="s">
        <v>4</v>
      </c>
      <c r="G29" s="11"/>
    </row>
    <row r="30" spans="2:7" x14ac:dyDescent="0.35">
      <c r="B30" s="16" t="s">
        <v>6</v>
      </c>
      <c r="C30" s="6"/>
      <c r="D30" s="15"/>
      <c r="E30" s="6"/>
      <c r="F30" s="6"/>
      <c r="G30" s="6"/>
    </row>
    <row r="31" spans="2:7" x14ac:dyDescent="0.35">
      <c r="B31" s="12" t="s">
        <v>4</v>
      </c>
      <c r="C31" s="6" t="s">
        <v>5</v>
      </c>
      <c r="D31" s="13" t="s">
        <v>4</v>
      </c>
      <c r="E31" s="43" t="s">
        <v>77</v>
      </c>
      <c r="F31" s="12" t="s">
        <v>4</v>
      </c>
      <c r="G31" s="6"/>
    </row>
    <row r="32" spans="2:7" x14ac:dyDescent="0.35">
      <c r="B32" s="12" t="s">
        <v>4</v>
      </c>
      <c r="C32" s="43" t="s">
        <v>78</v>
      </c>
      <c r="D32" s="13" t="s">
        <v>4</v>
      </c>
      <c r="E32" s="6"/>
      <c r="F32" s="12" t="s">
        <v>4</v>
      </c>
      <c r="G32" s="6"/>
    </row>
    <row r="33" spans="2:7" ht="14" customHeight="1" x14ac:dyDescent="0.35">
      <c r="B33" s="12" t="s">
        <v>4</v>
      </c>
      <c r="C33" s="43" t="s">
        <v>75</v>
      </c>
      <c r="D33" s="13" t="s">
        <v>4</v>
      </c>
      <c r="E33" s="6"/>
      <c r="F33" s="12" t="s">
        <v>4</v>
      </c>
      <c r="G33" s="6"/>
    </row>
    <row r="34" spans="2:7" x14ac:dyDescent="0.35">
      <c r="B34" s="12" t="s">
        <v>4</v>
      </c>
      <c r="D34" s="13" t="s">
        <v>4</v>
      </c>
      <c r="E34" s="11"/>
      <c r="F34" s="12" t="s">
        <v>4</v>
      </c>
      <c r="G34" s="11"/>
    </row>
    <row r="35" spans="2:7" ht="15" thickBot="1" x14ac:dyDescent="0.4"/>
    <row r="36" spans="2:7" ht="16" thickBot="1" x14ac:dyDescent="0.4">
      <c r="B36" s="185" t="s">
        <v>3</v>
      </c>
      <c r="C36" s="186"/>
      <c r="D36" s="186"/>
      <c r="E36" s="186"/>
      <c r="F36" s="186"/>
      <c r="G36" s="187"/>
    </row>
    <row r="37" spans="2:7" x14ac:dyDescent="0.35">
      <c r="B37" s="10" t="s">
        <v>2</v>
      </c>
      <c r="C37" s="9"/>
      <c r="D37" s="9"/>
      <c r="E37" s="9"/>
      <c r="F37" s="9"/>
      <c r="G37" s="8"/>
    </row>
    <row r="38" spans="2:7" x14ac:dyDescent="0.35">
      <c r="B38" s="7"/>
      <c r="C38" s="6"/>
      <c r="D38" s="6"/>
      <c r="E38" s="6"/>
      <c r="F38" s="6"/>
      <c r="G38" s="5"/>
    </row>
    <row r="39" spans="2:7" x14ac:dyDescent="0.35">
      <c r="B39" s="7"/>
      <c r="C39" s="6"/>
      <c r="D39" s="6"/>
      <c r="E39" s="6"/>
      <c r="F39" s="6"/>
      <c r="G39" s="5"/>
    </row>
    <row r="40" spans="2:7" x14ac:dyDescent="0.35">
      <c r="B40" s="7"/>
      <c r="C40" s="6"/>
      <c r="D40" s="6"/>
      <c r="E40" s="6"/>
      <c r="F40" s="6"/>
      <c r="G40" s="5"/>
    </row>
    <row r="41" spans="2:7" x14ac:dyDescent="0.35">
      <c r="B41" s="7"/>
      <c r="C41" s="6"/>
      <c r="D41" s="6"/>
      <c r="E41" s="6"/>
      <c r="F41" s="6"/>
      <c r="G41" s="5"/>
    </row>
    <row r="42" spans="2:7" ht="15" thickBot="1" x14ac:dyDescent="0.4">
      <c r="B42" s="4"/>
      <c r="C42" s="3"/>
      <c r="D42" s="3"/>
      <c r="E42" s="3"/>
      <c r="F42" s="3"/>
      <c r="G42" s="2"/>
    </row>
    <row r="43" spans="2:7" ht="14" customHeight="1" thickBot="1" x14ac:dyDescent="0.4"/>
    <row r="44" spans="2:7" ht="15" thickBot="1" x14ac:dyDescent="0.4">
      <c r="B44" s="188" t="s">
        <v>1</v>
      </c>
      <c r="C44" s="189"/>
      <c r="D44" s="189"/>
      <c r="E44" s="189"/>
      <c r="F44" s="189"/>
      <c r="G44" s="190"/>
    </row>
    <row r="45" spans="2:7" x14ac:dyDescent="0.35">
      <c r="B45" s="10" t="s">
        <v>0</v>
      </c>
      <c r="C45" s="9"/>
      <c r="D45" s="9"/>
      <c r="E45" s="9"/>
      <c r="F45" s="9"/>
      <c r="G45" s="8"/>
    </row>
    <row r="46" spans="2:7" x14ac:dyDescent="0.35">
      <c r="B46" s="7"/>
      <c r="C46" s="6"/>
      <c r="D46" s="6"/>
      <c r="E46" s="6"/>
      <c r="F46" s="6"/>
      <c r="G46" s="5"/>
    </row>
    <row r="47" spans="2:7" x14ac:dyDescent="0.35">
      <c r="B47" s="7"/>
      <c r="C47" s="6"/>
      <c r="D47" s="6"/>
      <c r="E47" s="6"/>
      <c r="F47" s="6"/>
      <c r="G47" s="5"/>
    </row>
    <row r="48" spans="2:7" x14ac:dyDescent="0.35">
      <c r="B48" s="7"/>
      <c r="C48" s="6"/>
      <c r="D48" s="6"/>
      <c r="E48" s="6"/>
      <c r="F48" s="6"/>
      <c r="G48" s="5"/>
    </row>
    <row r="49" spans="2:7" ht="15" thickBot="1" x14ac:dyDescent="0.4">
      <c r="B49" s="4"/>
      <c r="C49" s="3"/>
      <c r="D49" s="3"/>
      <c r="E49" s="3"/>
      <c r="F49" s="3"/>
      <c r="G49" s="2"/>
    </row>
  </sheetData>
  <mergeCells count="4">
    <mergeCell ref="B4:G4"/>
    <mergeCell ref="B9:G9"/>
    <mergeCell ref="B36:G36"/>
    <mergeCell ref="B44:G44"/>
  </mergeCells>
  <pageMargins left="0.25" right="0.25" top="0.75" bottom="0.75" header="0.3" footer="0.3"/>
  <pageSetup paperSize="9" orientation="portrait" horizontalDpi="360" verticalDpi="360" r:id="rId1"/>
  <headerFooter>
    <oddHeader>&amp;LSemaine N°&amp;CTo Do List Directeur de Projet&amp;R&amp;G</oddHeader>
    <oddFooter>&amp;Lpar NGO&amp;CVersion 1.0 du &amp;D&amp;RSTUF'2019 Optimus</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B1:O49"/>
  <sheetViews>
    <sheetView showGridLines="0" view="pageLayout" topLeftCell="A7" zoomScaleNormal="100" workbookViewId="0">
      <selection activeCell="E58" sqref="E58"/>
    </sheetView>
  </sheetViews>
  <sheetFormatPr baseColWidth="10" defaultColWidth="10.7265625" defaultRowHeight="14.5" x14ac:dyDescent="0.35"/>
  <cols>
    <col min="1" max="1" width="0.7265625" style="1" customWidth="1"/>
    <col min="2" max="2" width="4.90625" style="1" customWidth="1"/>
    <col min="3" max="3" width="33.54296875" style="1" customWidth="1"/>
    <col min="4" max="4" width="3" style="1" customWidth="1"/>
    <col min="5" max="5" width="29.08984375" style="1" customWidth="1"/>
    <col min="6" max="6" width="3.7265625" style="1" customWidth="1"/>
    <col min="7" max="7" width="23.7265625" style="1" customWidth="1"/>
    <col min="8" max="16384" width="10.7265625" style="1"/>
  </cols>
  <sheetData>
    <row r="1" spans="2:15" ht="6" customHeight="1" x14ac:dyDescent="0.35"/>
    <row r="2" spans="2:15" x14ac:dyDescent="0.35">
      <c r="B2" s="19" t="s">
        <v>45</v>
      </c>
      <c r="C2" s="42" t="s">
        <v>74</v>
      </c>
      <c r="D2" s="6"/>
      <c r="E2" s="6"/>
      <c r="F2" s="6"/>
      <c r="G2" s="6"/>
    </row>
    <row r="3" spans="2:15" ht="15" thickBot="1" x14ac:dyDescent="0.4">
      <c r="H3" s="11"/>
      <c r="I3" s="11"/>
      <c r="J3" s="11"/>
      <c r="K3" s="11"/>
      <c r="L3" s="11"/>
      <c r="M3" s="11"/>
      <c r="N3" s="11"/>
      <c r="O3" s="11"/>
    </row>
    <row r="4" spans="2:15" ht="16" thickBot="1" x14ac:dyDescent="0.4">
      <c r="B4" s="179" t="s">
        <v>44</v>
      </c>
      <c r="C4" s="180"/>
      <c r="D4" s="180"/>
      <c r="E4" s="180"/>
      <c r="F4" s="180"/>
      <c r="G4" s="181"/>
      <c r="H4" s="11"/>
      <c r="I4" s="11"/>
      <c r="J4" s="11"/>
      <c r="K4" s="11"/>
      <c r="L4" s="11"/>
      <c r="M4" s="11"/>
      <c r="N4" s="11"/>
      <c r="O4" s="11"/>
    </row>
    <row r="5" spans="2:15" x14ac:dyDescent="0.35">
      <c r="B5" s="7"/>
      <c r="C5" s="6"/>
      <c r="D5" s="6"/>
      <c r="E5" s="6"/>
      <c r="F5" s="6"/>
      <c r="G5" s="5"/>
      <c r="H5" s="11"/>
      <c r="I5" s="11"/>
      <c r="J5" s="11"/>
      <c r="K5" s="11"/>
      <c r="L5" s="11"/>
      <c r="M5" s="11"/>
      <c r="N5" s="11"/>
      <c r="O5" s="11"/>
    </row>
    <row r="6" spans="2:15" x14ac:dyDescent="0.35">
      <c r="B6" s="7"/>
      <c r="C6" s="6"/>
      <c r="D6" s="6"/>
      <c r="E6" s="6"/>
      <c r="F6" s="6"/>
      <c r="G6" s="5"/>
      <c r="H6" s="11"/>
      <c r="I6" s="11"/>
      <c r="J6" s="11"/>
      <c r="K6" s="11"/>
      <c r="L6" s="11"/>
      <c r="M6" s="11"/>
      <c r="N6" s="11"/>
      <c r="O6" s="11"/>
    </row>
    <row r="7" spans="2:15" ht="15" thickBot="1" x14ac:dyDescent="0.4">
      <c r="B7" s="4"/>
      <c r="C7" s="3"/>
      <c r="D7" s="3"/>
      <c r="E7" s="3"/>
      <c r="F7" s="3"/>
      <c r="G7" s="2"/>
    </row>
    <row r="8" spans="2:15" ht="15" thickBot="1" x14ac:dyDescent="0.4">
      <c r="B8" s="6"/>
      <c r="C8" s="6"/>
      <c r="D8" s="6"/>
      <c r="E8" s="6"/>
      <c r="F8" s="6"/>
      <c r="G8" s="6"/>
    </row>
    <row r="9" spans="2:15" ht="15" thickBot="1" x14ac:dyDescent="0.4">
      <c r="B9" s="182" t="s">
        <v>43</v>
      </c>
      <c r="C9" s="183"/>
      <c r="D9" s="183"/>
      <c r="E9" s="183"/>
      <c r="F9" s="183"/>
      <c r="G9" s="184"/>
    </row>
    <row r="10" spans="2:15" x14ac:dyDescent="0.35">
      <c r="B10" s="16" t="s">
        <v>42</v>
      </c>
      <c r="C10" s="6"/>
      <c r="D10" s="6"/>
      <c r="E10" s="6"/>
      <c r="F10" s="6"/>
      <c r="G10" s="6"/>
    </row>
    <row r="11" spans="2:15" x14ac:dyDescent="0.35">
      <c r="B11" s="12" t="s">
        <v>4</v>
      </c>
      <c r="C11" s="42"/>
      <c r="D11" s="13" t="s">
        <v>4</v>
      </c>
      <c r="E11" s="14"/>
      <c r="F11" s="12" t="s">
        <v>4</v>
      </c>
      <c r="G11" s="14"/>
    </row>
    <row r="12" spans="2:15" ht="17" customHeight="1" x14ac:dyDescent="0.35">
      <c r="B12" s="12" t="s">
        <v>4</v>
      </c>
      <c r="C12" s="14"/>
      <c r="D12" s="13" t="s">
        <v>4</v>
      </c>
      <c r="E12" s="14"/>
      <c r="F12" s="12" t="s">
        <v>4</v>
      </c>
      <c r="G12" s="14"/>
    </row>
    <row r="13" spans="2:15" ht="17" customHeight="1" x14ac:dyDescent="0.35">
      <c r="B13" s="12" t="s">
        <v>4</v>
      </c>
      <c r="C13" s="43"/>
      <c r="D13" s="13" t="s">
        <v>4</v>
      </c>
      <c r="E13" s="14"/>
      <c r="F13" s="12" t="s">
        <v>4</v>
      </c>
      <c r="G13" s="11"/>
    </row>
    <row r="14" spans="2:15" x14ac:dyDescent="0.35">
      <c r="B14" s="12" t="s">
        <v>4</v>
      </c>
      <c r="C14" s="17"/>
      <c r="D14" s="13" t="s">
        <v>4</v>
      </c>
      <c r="E14" s="17"/>
      <c r="F14" s="12" t="s">
        <v>4</v>
      </c>
      <c r="G14" s="18"/>
    </row>
    <row r="15" spans="2:15" x14ac:dyDescent="0.35">
      <c r="B15" s="16" t="s">
        <v>19</v>
      </c>
      <c r="C15" s="6"/>
      <c r="D15" s="15"/>
      <c r="E15" s="6"/>
      <c r="F15" s="6"/>
      <c r="G15" s="6"/>
    </row>
    <row r="16" spans="2:15" x14ac:dyDescent="0.35">
      <c r="B16" s="12" t="s">
        <v>4</v>
      </c>
      <c r="C16" s="43" t="s">
        <v>85</v>
      </c>
      <c r="D16" s="13" t="s">
        <v>4</v>
      </c>
      <c r="E16" s="43" t="s">
        <v>48</v>
      </c>
      <c r="F16" s="12" t="s">
        <v>4</v>
      </c>
      <c r="G16" s="17"/>
    </row>
    <row r="17" spans="2:7" x14ac:dyDescent="0.35">
      <c r="B17" s="12" t="s">
        <v>4</v>
      </c>
      <c r="C17" s="11" t="s">
        <v>22</v>
      </c>
      <c r="D17" s="13" t="s">
        <v>4</v>
      </c>
      <c r="E17" s="43" t="s">
        <v>82</v>
      </c>
      <c r="F17" s="12" t="s">
        <v>4</v>
      </c>
      <c r="G17" s="14"/>
    </row>
    <row r="18" spans="2:7" ht="15" customHeight="1" x14ac:dyDescent="0.35">
      <c r="B18" s="12" t="s">
        <v>4</v>
      </c>
      <c r="C18" s="43" t="s">
        <v>86</v>
      </c>
      <c r="D18" s="13" t="s">
        <v>4</v>
      </c>
      <c r="E18" s="45" t="s">
        <v>81</v>
      </c>
      <c r="F18" s="12" t="s">
        <v>4</v>
      </c>
    </row>
    <row r="19" spans="2:7" x14ac:dyDescent="0.35">
      <c r="B19" s="12" t="s">
        <v>4</v>
      </c>
      <c r="C19" s="45" t="s">
        <v>87</v>
      </c>
      <c r="D19" s="13" t="s">
        <v>4</v>
      </c>
      <c r="E19" s="17"/>
      <c r="F19" s="12" t="s">
        <v>4</v>
      </c>
      <c r="G19" s="17"/>
    </row>
    <row r="20" spans="2:7" x14ac:dyDescent="0.35">
      <c r="B20" s="16" t="s">
        <v>19</v>
      </c>
      <c r="C20" s="6"/>
      <c r="D20" s="15"/>
      <c r="E20" s="6"/>
      <c r="F20" s="6"/>
      <c r="G20" s="6"/>
    </row>
    <row r="21" spans="2:7" x14ac:dyDescent="0.35">
      <c r="B21" s="12" t="s">
        <v>4</v>
      </c>
      <c r="C21" s="6" t="s">
        <v>18</v>
      </c>
      <c r="D21" s="13" t="s">
        <v>4</v>
      </c>
      <c r="E21" s="14"/>
      <c r="F21" s="12" t="s">
        <v>4</v>
      </c>
      <c r="G21" s="6"/>
    </row>
    <row r="22" spans="2:7" x14ac:dyDescent="0.35">
      <c r="B22" s="12" t="s">
        <v>4</v>
      </c>
      <c r="C22" s="14"/>
      <c r="D22" s="13" t="s">
        <v>4</v>
      </c>
      <c r="E22" s="6"/>
      <c r="F22" s="12" t="s">
        <v>4</v>
      </c>
      <c r="G22" s="6"/>
    </row>
    <row r="23" spans="2:7" x14ac:dyDescent="0.35">
      <c r="B23" s="12" t="s">
        <v>4</v>
      </c>
      <c r="C23" s="14"/>
      <c r="D23" s="13" t="s">
        <v>4</v>
      </c>
      <c r="E23" s="6"/>
      <c r="F23" s="12" t="s">
        <v>4</v>
      </c>
      <c r="G23" s="6"/>
    </row>
    <row r="24" spans="2:7" x14ac:dyDescent="0.35">
      <c r="B24" s="12" t="s">
        <v>4</v>
      </c>
      <c r="C24" s="17"/>
      <c r="D24" s="13" t="s">
        <v>4</v>
      </c>
      <c r="E24" s="11"/>
      <c r="F24" s="12" t="s">
        <v>4</v>
      </c>
      <c r="G24" s="11"/>
    </row>
    <row r="25" spans="2:7" x14ac:dyDescent="0.35">
      <c r="B25" s="16" t="s">
        <v>14</v>
      </c>
      <c r="C25" s="6"/>
      <c r="D25" s="15"/>
      <c r="E25" s="6"/>
      <c r="F25" s="6"/>
      <c r="G25" s="6"/>
    </row>
    <row r="26" spans="2:7" x14ac:dyDescent="0.35">
      <c r="B26" s="12" t="s">
        <v>4</v>
      </c>
      <c r="C26" s="43" t="s">
        <v>80</v>
      </c>
      <c r="D26" s="13" t="s">
        <v>4</v>
      </c>
      <c r="E26" s="43" t="s">
        <v>92</v>
      </c>
      <c r="F26" s="12" t="s">
        <v>4</v>
      </c>
      <c r="G26" s="6"/>
    </row>
    <row r="27" spans="2:7" x14ac:dyDescent="0.35">
      <c r="B27" s="12" t="s">
        <v>4</v>
      </c>
      <c r="C27" s="43" t="s">
        <v>84</v>
      </c>
      <c r="D27" s="13" t="s">
        <v>4</v>
      </c>
      <c r="E27" s="14"/>
      <c r="F27" s="12" t="s">
        <v>4</v>
      </c>
      <c r="G27" s="6"/>
    </row>
    <row r="28" spans="2:7" x14ac:dyDescent="0.35">
      <c r="B28" s="12" t="s">
        <v>4</v>
      </c>
      <c r="C28" s="43" t="s">
        <v>88</v>
      </c>
      <c r="D28" s="13" t="s">
        <v>4</v>
      </c>
      <c r="E28" s="14"/>
      <c r="F28" s="12" t="s">
        <v>4</v>
      </c>
      <c r="G28" s="6"/>
    </row>
    <row r="29" spans="2:7" x14ac:dyDescent="0.35">
      <c r="B29" s="12" t="s">
        <v>4</v>
      </c>
      <c r="C29" s="42" t="s">
        <v>90</v>
      </c>
      <c r="D29" s="13" t="s">
        <v>4</v>
      </c>
      <c r="E29" s="11"/>
      <c r="F29" s="12" t="s">
        <v>4</v>
      </c>
      <c r="G29" s="11"/>
    </row>
    <row r="30" spans="2:7" x14ac:dyDescent="0.35">
      <c r="B30" s="16" t="s">
        <v>6</v>
      </c>
      <c r="C30" s="6"/>
      <c r="D30" s="15"/>
      <c r="E30" s="6"/>
      <c r="F30" s="6"/>
      <c r="G30" s="6"/>
    </row>
    <row r="31" spans="2:7" x14ac:dyDescent="0.35">
      <c r="B31" s="12" t="s">
        <v>4</v>
      </c>
      <c r="C31" s="14" t="s">
        <v>26</v>
      </c>
      <c r="D31" s="13" t="s">
        <v>4</v>
      </c>
      <c r="E31" s="6"/>
      <c r="F31" s="12" t="s">
        <v>4</v>
      </c>
      <c r="G31" s="6"/>
    </row>
    <row r="32" spans="2:7" x14ac:dyDescent="0.35">
      <c r="B32" s="12" t="s">
        <v>4</v>
      </c>
      <c r="C32" s="43" t="s">
        <v>89</v>
      </c>
      <c r="D32" s="13" t="s">
        <v>4</v>
      </c>
      <c r="E32" s="6"/>
      <c r="F32" s="12" t="s">
        <v>4</v>
      </c>
      <c r="G32" s="6"/>
    </row>
    <row r="33" spans="2:7" x14ac:dyDescent="0.35">
      <c r="B33" s="12" t="s">
        <v>4</v>
      </c>
      <c r="C33" s="43" t="s">
        <v>93</v>
      </c>
      <c r="D33" s="13" t="s">
        <v>4</v>
      </c>
      <c r="E33" s="6"/>
      <c r="F33" s="12" t="s">
        <v>4</v>
      </c>
      <c r="G33" s="6"/>
    </row>
    <row r="34" spans="2:7" x14ac:dyDescent="0.35">
      <c r="B34" s="12" t="s">
        <v>4</v>
      </c>
      <c r="C34" s="45" t="s">
        <v>96</v>
      </c>
      <c r="D34" s="13" t="s">
        <v>4</v>
      </c>
      <c r="E34" s="11"/>
      <c r="F34" s="12" t="s">
        <v>4</v>
      </c>
      <c r="G34" s="11"/>
    </row>
    <row r="35" spans="2:7" ht="15" thickBot="1" x14ac:dyDescent="0.4"/>
    <row r="36" spans="2:7" ht="16" thickBot="1" x14ac:dyDescent="0.4">
      <c r="B36" s="185" t="s">
        <v>3</v>
      </c>
      <c r="C36" s="186"/>
      <c r="D36" s="186"/>
      <c r="E36" s="186"/>
      <c r="F36" s="186"/>
      <c r="G36" s="187"/>
    </row>
    <row r="37" spans="2:7" x14ac:dyDescent="0.35">
      <c r="B37" s="224"/>
      <c r="C37" s="225"/>
      <c r="D37" s="225"/>
      <c r="E37" s="225"/>
      <c r="F37" s="225"/>
      <c r="G37" s="226"/>
    </row>
    <row r="38" spans="2:7" x14ac:dyDescent="0.35">
      <c r="B38" s="227"/>
      <c r="C38" s="228"/>
      <c r="D38" s="228"/>
      <c r="E38" s="228"/>
      <c r="F38" s="228"/>
      <c r="G38" s="229"/>
    </row>
    <row r="39" spans="2:7" x14ac:dyDescent="0.35">
      <c r="B39" s="227"/>
      <c r="C39" s="228"/>
      <c r="D39" s="228"/>
      <c r="E39" s="228"/>
      <c r="F39" s="228"/>
      <c r="G39" s="229"/>
    </row>
    <row r="40" spans="2:7" x14ac:dyDescent="0.35">
      <c r="B40" s="227"/>
      <c r="C40" s="228"/>
      <c r="D40" s="228"/>
      <c r="E40" s="228"/>
      <c r="F40" s="228"/>
      <c r="G40" s="229"/>
    </row>
    <row r="41" spans="2:7" ht="15" thickBot="1" x14ac:dyDescent="0.4">
      <c r="B41" s="230"/>
      <c r="C41" s="231"/>
      <c r="D41" s="231"/>
      <c r="E41" s="231"/>
      <c r="F41" s="231"/>
      <c r="G41" s="232"/>
    </row>
    <row r="42" spans="2:7" ht="1" customHeight="1" thickBot="1" x14ac:dyDescent="0.4">
      <c r="B42" s="4"/>
      <c r="C42" s="3"/>
      <c r="D42" s="3"/>
      <c r="E42" s="3"/>
      <c r="F42" s="3"/>
      <c r="G42" s="2"/>
    </row>
    <row r="43" spans="2:7" ht="14" customHeight="1" thickBot="1" x14ac:dyDescent="0.4"/>
    <row r="44" spans="2:7" ht="15" thickBot="1" x14ac:dyDescent="0.4">
      <c r="B44" s="188" t="s">
        <v>1</v>
      </c>
      <c r="C44" s="189"/>
      <c r="D44" s="189"/>
      <c r="E44" s="189"/>
      <c r="F44" s="189"/>
      <c r="G44" s="190"/>
    </row>
    <row r="45" spans="2:7" ht="14.5" customHeight="1" x14ac:dyDescent="0.35">
      <c r="B45" s="215" t="s">
        <v>79</v>
      </c>
      <c r="C45" s="216"/>
      <c r="D45" s="216"/>
      <c r="E45" s="216"/>
      <c r="F45" s="216"/>
      <c r="G45" s="217"/>
    </row>
    <row r="46" spans="2:7" x14ac:dyDescent="0.35">
      <c r="B46" s="218"/>
      <c r="C46" s="219"/>
      <c r="D46" s="219"/>
      <c r="E46" s="219"/>
      <c r="F46" s="219"/>
      <c r="G46" s="220"/>
    </row>
    <row r="47" spans="2:7" x14ac:dyDescent="0.35">
      <c r="B47" s="218"/>
      <c r="C47" s="219"/>
      <c r="D47" s="219"/>
      <c r="E47" s="219"/>
      <c r="F47" s="219"/>
      <c r="G47" s="220"/>
    </row>
    <row r="48" spans="2:7" x14ac:dyDescent="0.35">
      <c r="B48" s="218"/>
      <c r="C48" s="219"/>
      <c r="D48" s="219"/>
      <c r="E48" s="219"/>
      <c r="F48" s="219"/>
      <c r="G48" s="220"/>
    </row>
    <row r="49" spans="2:7" ht="15" thickBot="1" x14ac:dyDescent="0.4">
      <c r="B49" s="221"/>
      <c r="C49" s="222"/>
      <c r="D49" s="222"/>
      <c r="E49" s="222"/>
      <c r="F49" s="222"/>
      <c r="G49" s="223"/>
    </row>
  </sheetData>
  <mergeCells count="6">
    <mergeCell ref="B45:G49"/>
    <mergeCell ref="B37:G41"/>
    <mergeCell ref="B4:G4"/>
    <mergeCell ref="B9:G9"/>
    <mergeCell ref="B36:G36"/>
    <mergeCell ref="B44:G44"/>
  </mergeCells>
  <pageMargins left="0.25" right="0.25" top="0.75" bottom="0.75" header="0.3" footer="0.3"/>
  <pageSetup paperSize="9" orientation="portrait" horizontalDpi="360" verticalDpi="360" r:id="rId1"/>
  <headerFooter>
    <oddHeader>&amp;LSemaine N° 4&amp;CTo Do List Directeur de Projet&amp;R&amp;G</oddHeader>
    <oddFooter>&amp;Lpar NGO&amp;CVersion 1.0 du &amp;D&amp;RSTUF'2019 Optimus</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B1:O49"/>
  <sheetViews>
    <sheetView showGridLines="0" view="pageLayout" zoomScaleNormal="100" workbookViewId="0">
      <selection activeCell="E58" sqref="E58"/>
    </sheetView>
  </sheetViews>
  <sheetFormatPr baseColWidth="10" defaultColWidth="10.7265625" defaultRowHeight="14.5" x14ac:dyDescent="0.35"/>
  <cols>
    <col min="1" max="1" width="0.7265625" style="1" customWidth="1"/>
    <col min="2" max="2" width="4.90625" style="1" customWidth="1"/>
    <col min="3" max="3" width="33.54296875" style="1" customWidth="1"/>
    <col min="4" max="4" width="3" style="1" customWidth="1"/>
    <col min="5" max="5" width="29.08984375" style="1" customWidth="1"/>
    <col min="6" max="6" width="3.7265625" style="1" customWidth="1"/>
    <col min="7" max="7" width="23.7265625" style="1" customWidth="1"/>
    <col min="8" max="16384" width="10.7265625" style="1"/>
  </cols>
  <sheetData>
    <row r="1" spans="2:15" ht="6" customHeight="1" x14ac:dyDescent="0.35"/>
    <row r="2" spans="2:15" x14ac:dyDescent="0.35">
      <c r="B2" s="19" t="s">
        <v>45</v>
      </c>
      <c r="C2" s="42" t="s">
        <v>74</v>
      </c>
      <c r="D2" s="6"/>
      <c r="E2" s="6"/>
      <c r="F2" s="6"/>
      <c r="G2" s="6"/>
    </row>
    <row r="3" spans="2:15" ht="15" thickBot="1" x14ac:dyDescent="0.4">
      <c r="H3" s="11"/>
      <c r="I3" s="11"/>
      <c r="J3" s="11"/>
      <c r="K3" s="11"/>
      <c r="L3" s="11"/>
      <c r="M3" s="11"/>
      <c r="N3" s="11"/>
      <c r="O3" s="11"/>
    </row>
    <row r="4" spans="2:15" ht="16" thickBot="1" x14ac:dyDescent="0.4">
      <c r="B4" s="179" t="s">
        <v>44</v>
      </c>
      <c r="C4" s="180"/>
      <c r="D4" s="180"/>
      <c r="E4" s="180"/>
      <c r="F4" s="180"/>
      <c r="G4" s="181"/>
      <c r="H4" s="11"/>
      <c r="I4" s="11"/>
      <c r="J4" s="11"/>
      <c r="K4" s="11"/>
      <c r="L4" s="11"/>
      <c r="M4" s="11"/>
      <c r="N4" s="11"/>
      <c r="O4" s="11"/>
    </row>
    <row r="5" spans="2:15" x14ac:dyDescent="0.35">
      <c r="B5" s="7"/>
      <c r="C5" s="6"/>
      <c r="D5" s="6"/>
      <c r="E5" s="6"/>
      <c r="F5" s="6"/>
      <c r="G5" s="5"/>
      <c r="H5" s="11"/>
      <c r="I5" s="11"/>
      <c r="J5" s="11"/>
      <c r="K5" s="11"/>
      <c r="L5" s="11"/>
      <c r="M5" s="11"/>
      <c r="N5" s="11"/>
      <c r="O5" s="11"/>
    </row>
    <row r="6" spans="2:15" x14ac:dyDescent="0.35">
      <c r="B6" s="7"/>
      <c r="C6" s="6"/>
      <c r="D6" s="6"/>
      <c r="E6" s="6"/>
      <c r="F6" s="6"/>
      <c r="G6" s="5"/>
      <c r="H6" s="11"/>
      <c r="I6" s="11"/>
      <c r="J6" s="11"/>
      <c r="K6" s="11"/>
      <c r="L6" s="11"/>
      <c r="M6" s="11"/>
      <c r="N6" s="11"/>
      <c r="O6" s="11"/>
    </row>
    <row r="7" spans="2:15" ht="15" thickBot="1" x14ac:dyDescent="0.4">
      <c r="B7" s="4"/>
      <c r="C7" s="3"/>
      <c r="D7" s="3"/>
      <c r="E7" s="3"/>
      <c r="F7" s="3"/>
      <c r="G7" s="2"/>
    </row>
    <row r="8" spans="2:15" ht="15" thickBot="1" x14ac:dyDescent="0.4">
      <c r="B8" s="6"/>
      <c r="C8" s="6"/>
      <c r="D8" s="6"/>
      <c r="E8" s="6"/>
      <c r="F8" s="6"/>
      <c r="G8" s="6"/>
    </row>
    <row r="9" spans="2:15" ht="15" thickBot="1" x14ac:dyDescent="0.4">
      <c r="B9" s="182" t="s">
        <v>43</v>
      </c>
      <c r="C9" s="183"/>
      <c r="D9" s="183"/>
      <c r="E9" s="183"/>
      <c r="F9" s="183"/>
      <c r="G9" s="184"/>
    </row>
    <row r="10" spans="2:15" x14ac:dyDescent="0.35">
      <c r="B10" s="16" t="s">
        <v>42</v>
      </c>
      <c r="C10" s="6"/>
      <c r="D10" s="6"/>
      <c r="E10" s="6"/>
      <c r="F10" s="6"/>
      <c r="G10" s="6"/>
    </row>
    <row r="11" spans="2:15" x14ac:dyDescent="0.35">
      <c r="B11" s="12" t="s">
        <v>4</v>
      </c>
      <c r="C11" s="42" t="s">
        <v>83</v>
      </c>
      <c r="D11" s="13" t="s">
        <v>4</v>
      </c>
      <c r="E11" s="14"/>
      <c r="F11" s="12" t="s">
        <v>4</v>
      </c>
      <c r="G11" s="14"/>
    </row>
    <row r="12" spans="2:15" ht="17" customHeight="1" x14ac:dyDescent="0.35">
      <c r="B12" s="12" t="s">
        <v>4</v>
      </c>
      <c r="C12" s="14"/>
      <c r="D12" s="13" t="s">
        <v>4</v>
      </c>
      <c r="E12" s="14"/>
      <c r="F12" s="12" t="s">
        <v>4</v>
      </c>
      <c r="G12" s="14"/>
    </row>
    <row r="13" spans="2:15" ht="17" customHeight="1" x14ac:dyDescent="0.35">
      <c r="B13" s="12" t="s">
        <v>4</v>
      </c>
      <c r="C13" s="43"/>
      <c r="D13" s="13" t="s">
        <v>4</v>
      </c>
      <c r="E13" s="14"/>
      <c r="F13" s="12" t="s">
        <v>4</v>
      </c>
      <c r="G13" s="11"/>
    </row>
    <row r="14" spans="2:15" x14ac:dyDescent="0.35">
      <c r="B14" s="12" t="s">
        <v>4</v>
      </c>
      <c r="C14" s="17"/>
      <c r="D14" s="13" t="s">
        <v>4</v>
      </c>
      <c r="E14" s="17"/>
      <c r="F14" s="12" t="s">
        <v>4</v>
      </c>
      <c r="G14" s="18"/>
    </row>
    <row r="15" spans="2:15" x14ac:dyDescent="0.35">
      <c r="B15" s="16" t="s">
        <v>19</v>
      </c>
      <c r="C15" s="6"/>
      <c r="D15" s="15"/>
      <c r="E15" s="6"/>
      <c r="F15" s="6"/>
      <c r="G15" s="6"/>
    </row>
    <row r="16" spans="2:15" x14ac:dyDescent="0.35">
      <c r="B16" s="12" t="s">
        <v>4</v>
      </c>
      <c r="C16" s="42" t="s">
        <v>99</v>
      </c>
      <c r="D16" s="13" t="s">
        <v>4</v>
      </c>
      <c r="F16" s="12" t="s">
        <v>4</v>
      </c>
      <c r="G16" s="17"/>
    </row>
    <row r="17" spans="2:7" x14ac:dyDescent="0.35">
      <c r="B17" s="12" t="s">
        <v>4</v>
      </c>
      <c r="C17" s="43" t="s">
        <v>111</v>
      </c>
      <c r="D17" s="13" t="s">
        <v>4</v>
      </c>
      <c r="F17" s="12" t="s">
        <v>4</v>
      </c>
      <c r="G17" s="14"/>
    </row>
    <row r="18" spans="2:7" ht="15" customHeight="1" x14ac:dyDescent="0.35">
      <c r="B18" s="12" t="s">
        <v>4</v>
      </c>
      <c r="C18" s="45"/>
      <c r="D18" s="13" t="s">
        <v>4</v>
      </c>
      <c r="F18" s="12" t="s">
        <v>4</v>
      </c>
    </row>
    <row r="19" spans="2:7" x14ac:dyDescent="0.35">
      <c r="B19" s="12" t="s">
        <v>4</v>
      </c>
      <c r="D19" s="13" t="s">
        <v>4</v>
      </c>
      <c r="E19" s="17"/>
      <c r="F19" s="12" t="s">
        <v>4</v>
      </c>
      <c r="G19" s="17"/>
    </row>
    <row r="20" spans="2:7" x14ac:dyDescent="0.35">
      <c r="B20" s="16" t="s">
        <v>19</v>
      </c>
      <c r="C20" s="6"/>
      <c r="D20" s="15"/>
      <c r="E20" s="6"/>
      <c r="F20" s="6"/>
      <c r="G20" s="6"/>
    </row>
    <row r="21" spans="2:7" x14ac:dyDescent="0.35">
      <c r="B21" s="12" t="s">
        <v>4</v>
      </c>
      <c r="C21" s="43" t="s">
        <v>102</v>
      </c>
      <c r="D21" s="13" t="s">
        <v>4</v>
      </c>
      <c r="E21" s="43" t="s">
        <v>106</v>
      </c>
      <c r="F21" s="12" t="s">
        <v>4</v>
      </c>
      <c r="G21" s="6"/>
    </row>
    <row r="22" spans="2:7" x14ac:dyDescent="0.35">
      <c r="B22" s="12" t="s">
        <v>4</v>
      </c>
      <c r="C22" s="43" t="s">
        <v>103</v>
      </c>
      <c r="D22" s="13" t="s">
        <v>4</v>
      </c>
      <c r="E22" s="43" t="s">
        <v>107</v>
      </c>
      <c r="F22" s="12" t="s">
        <v>4</v>
      </c>
      <c r="G22" s="6"/>
    </row>
    <row r="23" spans="2:7" x14ac:dyDescent="0.35">
      <c r="B23" s="12" t="s">
        <v>4</v>
      </c>
      <c r="C23" s="43" t="s">
        <v>104</v>
      </c>
      <c r="D23" s="13" t="s">
        <v>4</v>
      </c>
      <c r="E23" s="43" t="s">
        <v>108</v>
      </c>
      <c r="F23" s="12" t="s">
        <v>4</v>
      </c>
      <c r="G23" s="6"/>
    </row>
    <row r="24" spans="2:7" x14ac:dyDescent="0.35">
      <c r="B24" s="12" t="s">
        <v>4</v>
      </c>
      <c r="C24" s="42" t="s">
        <v>105</v>
      </c>
      <c r="D24" s="13" t="s">
        <v>4</v>
      </c>
      <c r="E24" s="11"/>
      <c r="F24" s="12" t="s">
        <v>4</v>
      </c>
      <c r="G24" s="11"/>
    </row>
    <row r="25" spans="2:7" x14ac:dyDescent="0.35">
      <c r="B25" s="16" t="s">
        <v>14</v>
      </c>
      <c r="C25" s="6"/>
      <c r="D25" s="15"/>
      <c r="E25" s="6"/>
      <c r="F25" s="6"/>
      <c r="G25" s="6"/>
    </row>
    <row r="26" spans="2:7" x14ac:dyDescent="0.35">
      <c r="B26" s="12" t="s">
        <v>4</v>
      </c>
      <c r="C26" s="43" t="s">
        <v>94</v>
      </c>
      <c r="D26" s="13" t="s">
        <v>4</v>
      </c>
      <c r="E26" s="43" t="s">
        <v>109</v>
      </c>
      <c r="F26" s="12" t="s">
        <v>4</v>
      </c>
      <c r="G26" s="6"/>
    </row>
    <row r="27" spans="2:7" x14ac:dyDescent="0.35">
      <c r="B27" s="12" t="s">
        <v>4</v>
      </c>
      <c r="C27" s="43" t="s">
        <v>95</v>
      </c>
      <c r="D27" s="13" t="s">
        <v>4</v>
      </c>
      <c r="E27" s="14"/>
      <c r="F27" s="12" t="s">
        <v>4</v>
      </c>
      <c r="G27" s="6"/>
    </row>
    <row r="28" spans="2:7" x14ac:dyDescent="0.35">
      <c r="B28" s="12" t="s">
        <v>4</v>
      </c>
      <c r="C28" s="43" t="s">
        <v>110</v>
      </c>
      <c r="D28" s="13" t="s">
        <v>4</v>
      </c>
      <c r="E28" s="14"/>
      <c r="F28" s="12" t="s">
        <v>4</v>
      </c>
      <c r="G28" s="6"/>
    </row>
    <row r="29" spans="2:7" x14ac:dyDescent="0.35">
      <c r="B29" s="12" t="s">
        <v>4</v>
      </c>
      <c r="C29" s="17"/>
      <c r="D29" s="13" t="s">
        <v>4</v>
      </c>
      <c r="E29" s="11"/>
      <c r="F29" s="12" t="s">
        <v>4</v>
      </c>
      <c r="G29" s="11"/>
    </row>
    <row r="30" spans="2:7" x14ac:dyDescent="0.35">
      <c r="B30" s="16" t="s">
        <v>6</v>
      </c>
      <c r="C30" s="6"/>
      <c r="D30" s="15"/>
      <c r="E30" s="6"/>
      <c r="F30" s="6"/>
      <c r="G30" s="6"/>
    </row>
    <row r="31" spans="2:7" x14ac:dyDescent="0.35">
      <c r="B31" s="12" t="s">
        <v>4</v>
      </c>
      <c r="C31" s="43" t="s">
        <v>91</v>
      </c>
      <c r="D31" s="13" t="s">
        <v>4</v>
      </c>
      <c r="E31" s="6"/>
      <c r="F31" s="12" t="s">
        <v>4</v>
      </c>
      <c r="G31" s="6"/>
    </row>
    <row r="32" spans="2:7" x14ac:dyDescent="0.35">
      <c r="B32" s="12" t="s">
        <v>4</v>
      </c>
      <c r="C32" s="14"/>
      <c r="D32" s="13" t="s">
        <v>4</v>
      </c>
      <c r="E32" s="6"/>
      <c r="F32" s="12" t="s">
        <v>4</v>
      </c>
      <c r="G32" s="6"/>
    </row>
    <row r="33" spans="2:7" x14ac:dyDescent="0.35">
      <c r="B33" s="12" t="s">
        <v>4</v>
      </c>
      <c r="C33" s="6"/>
      <c r="D33" s="13" t="s">
        <v>4</v>
      </c>
      <c r="E33" s="6"/>
      <c r="F33" s="12" t="s">
        <v>4</v>
      </c>
      <c r="G33" s="6"/>
    </row>
    <row r="34" spans="2:7" x14ac:dyDescent="0.35">
      <c r="B34" s="12" t="s">
        <v>4</v>
      </c>
      <c r="D34" s="13" t="s">
        <v>4</v>
      </c>
      <c r="E34" s="11"/>
      <c r="F34" s="12" t="s">
        <v>4</v>
      </c>
      <c r="G34" s="11"/>
    </row>
    <row r="35" spans="2:7" ht="15" thickBot="1" x14ac:dyDescent="0.4"/>
    <row r="36" spans="2:7" ht="16" thickBot="1" x14ac:dyDescent="0.4">
      <c r="B36" s="185" t="s">
        <v>3</v>
      </c>
      <c r="C36" s="186"/>
      <c r="D36" s="186"/>
      <c r="E36" s="186"/>
      <c r="F36" s="186"/>
      <c r="G36" s="187"/>
    </row>
    <row r="37" spans="2:7" x14ac:dyDescent="0.35">
      <c r="B37" s="224"/>
      <c r="C37" s="225"/>
      <c r="D37" s="225"/>
      <c r="E37" s="225"/>
      <c r="F37" s="225"/>
      <c r="G37" s="226"/>
    </row>
    <row r="38" spans="2:7" x14ac:dyDescent="0.35">
      <c r="B38" s="227"/>
      <c r="C38" s="228"/>
      <c r="D38" s="228"/>
      <c r="E38" s="228"/>
      <c r="F38" s="228"/>
      <c r="G38" s="229"/>
    </row>
    <row r="39" spans="2:7" x14ac:dyDescent="0.35">
      <c r="B39" s="227"/>
      <c r="C39" s="228"/>
      <c r="D39" s="228"/>
      <c r="E39" s="228"/>
      <c r="F39" s="228"/>
      <c r="G39" s="229"/>
    </row>
    <row r="40" spans="2:7" x14ac:dyDescent="0.35">
      <c r="B40" s="227"/>
      <c r="C40" s="228"/>
      <c r="D40" s="228"/>
      <c r="E40" s="228"/>
      <c r="F40" s="228"/>
      <c r="G40" s="229"/>
    </row>
    <row r="41" spans="2:7" ht="15" thickBot="1" x14ac:dyDescent="0.4">
      <c r="B41" s="230"/>
      <c r="C41" s="231"/>
      <c r="D41" s="231"/>
      <c r="E41" s="231"/>
      <c r="F41" s="231"/>
      <c r="G41" s="232"/>
    </row>
    <row r="42" spans="2:7" ht="1" customHeight="1" thickBot="1" x14ac:dyDescent="0.4">
      <c r="B42" s="4"/>
      <c r="C42" s="3"/>
      <c r="D42" s="3"/>
      <c r="E42" s="3"/>
      <c r="F42" s="3"/>
      <c r="G42" s="2"/>
    </row>
    <row r="43" spans="2:7" ht="14" customHeight="1" thickBot="1" x14ac:dyDescent="0.4"/>
    <row r="44" spans="2:7" ht="15" thickBot="1" x14ac:dyDescent="0.4">
      <c r="B44" s="188" t="s">
        <v>1</v>
      </c>
      <c r="C44" s="189"/>
      <c r="D44" s="189"/>
      <c r="E44" s="189"/>
      <c r="F44" s="189"/>
      <c r="G44" s="190"/>
    </row>
    <row r="45" spans="2:7" ht="14.5" customHeight="1" x14ac:dyDescent="0.35">
      <c r="B45" s="215"/>
      <c r="C45" s="216"/>
      <c r="D45" s="216"/>
      <c r="E45" s="216"/>
      <c r="F45" s="216"/>
      <c r="G45" s="217"/>
    </row>
    <row r="46" spans="2:7" x14ac:dyDescent="0.35">
      <c r="B46" s="218"/>
      <c r="C46" s="219"/>
      <c r="D46" s="219"/>
      <c r="E46" s="219"/>
      <c r="F46" s="219"/>
      <c r="G46" s="220"/>
    </row>
    <row r="47" spans="2:7" x14ac:dyDescent="0.35">
      <c r="B47" s="218"/>
      <c r="C47" s="219"/>
      <c r="D47" s="219"/>
      <c r="E47" s="219"/>
      <c r="F47" s="219"/>
      <c r="G47" s="220"/>
    </row>
    <row r="48" spans="2:7" x14ac:dyDescent="0.35">
      <c r="B48" s="218"/>
      <c r="C48" s="219"/>
      <c r="D48" s="219"/>
      <c r="E48" s="219"/>
      <c r="F48" s="219"/>
      <c r="G48" s="220"/>
    </row>
    <row r="49" spans="2:7" ht="15" thickBot="1" x14ac:dyDescent="0.4">
      <c r="B49" s="221"/>
      <c r="C49" s="222"/>
      <c r="D49" s="222"/>
      <c r="E49" s="222"/>
      <c r="F49" s="222"/>
      <c r="G49" s="223"/>
    </row>
  </sheetData>
  <mergeCells count="6">
    <mergeCell ref="B45:G49"/>
    <mergeCell ref="B4:G4"/>
    <mergeCell ref="B9:G9"/>
    <mergeCell ref="B36:G36"/>
    <mergeCell ref="B37:G41"/>
    <mergeCell ref="B44:G44"/>
  </mergeCells>
  <pageMargins left="0.25" right="0.25" top="0.75" bottom="0.75" header="0.3" footer="0.3"/>
  <pageSetup paperSize="9" orientation="portrait" horizontalDpi="360" verticalDpi="360" r:id="rId1"/>
  <headerFooter>
    <oddHeader>&amp;LSemaine N° 4&amp;CTo Do List Directeur de Projet&amp;R&amp;G</oddHeader>
    <oddFooter>&amp;Lpar NGO&amp;CVersion 1.0 du &amp;D&amp;RSTUF'2019 Optimus</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B1:O49"/>
  <sheetViews>
    <sheetView showGridLines="0" view="pageLayout" topLeftCell="A4" zoomScaleNormal="100" workbookViewId="0">
      <selection activeCell="E58" sqref="E58"/>
    </sheetView>
  </sheetViews>
  <sheetFormatPr baseColWidth="10" defaultColWidth="10.7265625" defaultRowHeight="14.5" x14ac:dyDescent="0.35"/>
  <cols>
    <col min="1" max="1" width="0.7265625" style="1" customWidth="1"/>
    <col min="2" max="2" width="4.90625" style="1" customWidth="1"/>
    <col min="3" max="3" width="32.7265625" style="1" customWidth="1"/>
    <col min="4" max="4" width="3" style="1" customWidth="1"/>
    <col min="5" max="5" width="29.7265625" style="1" customWidth="1"/>
    <col min="6" max="6" width="3.453125" style="1" customWidth="1"/>
    <col min="7" max="7" width="24.36328125" style="1" customWidth="1"/>
    <col min="8" max="16384" width="10.7265625" style="1"/>
  </cols>
  <sheetData>
    <row r="1" spans="2:15" ht="6" customHeight="1" x14ac:dyDescent="0.35"/>
    <row r="2" spans="2:15" x14ac:dyDescent="0.35">
      <c r="B2" s="19" t="s">
        <v>45</v>
      </c>
      <c r="C2" s="42" t="s">
        <v>112</v>
      </c>
      <c r="D2" s="6"/>
      <c r="E2" s="6"/>
      <c r="F2" s="6"/>
      <c r="G2" s="6"/>
    </row>
    <row r="3" spans="2:15" ht="15" thickBot="1" x14ac:dyDescent="0.4">
      <c r="H3" s="11"/>
      <c r="I3" s="11"/>
      <c r="J3" s="11"/>
      <c r="K3" s="11"/>
      <c r="L3" s="11"/>
      <c r="M3" s="11"/>
      <c r="N3" s="11"/>
      <c r="O3" s="11"/>
    </row>
    <row r="4" spans="2:15" ht="16" thickBot="1" x14ac:dyDescent="0.4">
      <c r="B4" s="179" t="s">
        <v>44</v>
      </c>
      <c r="C4" s="180"/>
      <c r="D4" s="180"/>
      <c r="E4" s="180"/>
      <c r="F4" s="180"/>
      <c r="G4" s="181"/>
      <c r="H4" s="11"/>
      <c r="I4" s="11"/>
      <c r="J4" s="11"/>
      <c r="K4" s="11"/>
      <c r="L4" s="11"/>
      <c r="M4" s="11"/>
      <c r="N4" s="11"/>
      <c r="O4" s="11"/>
    </row>
    <row r="5" spans="2:15" x14ac:dyDescent="0.35">
      <c r="B5" s="215" t="s">
        <v>118</v>
      </c>
      <c r="C5" s="233"/>
      <c r="D5" s="233"/>
      <c r="E5" s="233"/>
      <c r="F5" s="233"/>
      <c r="G5" s="234"/>
      <c r="H5" s="11"/>
      <c r="I5" s="11"/>
      <c r="J5" s="11"/>
      <c r="K5" s="11"/>
      <c r="L5" s="11"/>
      <c r="M5" s="11"/>
      <c r="N5" s="11"/>
      <c r="O5" s="11"/>
    </row>
    <row r="6" spans="2:15" x14ac:dyDescent="0.35">
      <c r="B6" s="235"/>
      <c r="C6" s="236"/>
      <c r="D6" s="236"/>
      <c r="E6" s="236"/>
      <c r="F6" s="236"/>
      <c r="G6" s="237"/>
      <c r="H6" s="11"/>
      <c r="I6" s="11"/>
      <c r="J6" s="11"/>
      <c r="K6" s="11"/>
      <c r="L6" s="11"/>
      <c r="M6" s="11"/>
      <c r="N6" s="11"/>
      <c r="O6" s="11"/>
    </row>
    <row r="7" spans="2:15" ht="15" thickBot="1" x14ac:dyDescent="0.4">
      <c r="B7" s="238"/>
      <c r="C7" s="239"/>
      <c r="D7" s="239"/>
      <c r="E7" s="239"/>
      <c r="F7" s="239"/>
      <c r="G7" s="240"/>
    </row>
    <row r="8" spans="2:15" ht="15" thickBot="1" x14ac:dyDescent="0.4">
      <c r="B8" s="6"/>
      <c r="C8" s="6"/>
      <c r="D8" s="6"/>
      <c r="E8" s="6"/>
      <c r="F8" s="6"/>
      <c r="G8" s="6"/>
    </row>
    <row r="9" spans="2:15" ht="15" thickBot="1" x14ac:dyDescent="0.4">
      <c r="B9" s="182" t="s">
        <v>43</v>
      </c>
      <c r="C9" s="183"/>
      <c r="D9" s="183"/>
      <c r="E9" s="183"/>
      <c r="F9" s="183"/>
      <c r="G9" s="184"/>
    </row>
    <row r="10" spans="2:15" x14ac:dyDescent="0.35">
      <c r="B10" s="16" t="s">
        <v>42</v>
      </c>
      <c r="C10" s="6"/>
      <c r="D10" s="6"/>
      <c r="E10" s="6"/>
      <c r="F10" s="6"/>
      <c r="G10" s="6"/>
    </row>
    <row r="11" spans="2:15" x14ac:dyDescent="0.35">
      <c r="B11" s="12" t="s">
        <v>4</v>
      </c>
      <c r="C11" s="42" t="s">
        <v>97</v>
      </c>
      <c r="D11" s="13" t="s">
        <v>4</v>
      </c>
      <c r="E11" s="46" t="s">
        <v>119</v>
      </c>
      <c r="F11" s="12" t="s">
        <v>4</v>
      </c>
      <c r="G11" s="14"/>
    </row>
    <row r="12" spans="2:15" ht="17" customHeight="1" x14ac:dyDescent="0.35">
      <c r="B12" s="12" t="s">
        <v>4</v>
      </c>
      <c r="C12" s="43" t="s">
        <v>113</v>
      </c>
      <c r="D12" s="13" t="s">
        <v>4</v>
      </c>
      <c r="E12" s="43" t="s">
        <v>156</v>
      </c>
      <c r="F12" s="12" t="s">
        <v>4</v>
      </c>
      <c r="G12" s="14"/>
    </row>
    <row r="13" spans="2:15" ht="17" customHeight="1" x14ac:dyDescent="0.35">
      <c r="B13" s="12" t="s">
        <v>4</v>
      </c>
      <c r="C13" s="43" t="s">
        <v>114</v>
      </c>
      <c r="D13" s="13" t="s">
        <v>4</v>
      </c>
      <c r="E13" s="43" t="s">
        <v>157</v>
      </c>
      <c r="F13" s="12" t="s">
        <v>4</v>
      </c>
      <c r="G13" s="11"/>
    </row>
    <row r="14" spans="2:15" x14ac:dyDescent="0.35">
      <c r="B14" s="12" t="s">
        <v>4</v>
      </c>
      <c r="C14" s="42" t="s">
        <v>116</v>
      </c>
      <c r="D14" s="13" t="s">
        <v>4</v>
      </c>
      <c r="E14" s="42" t="s">
        <v>158</v>
      </c>
      <c r="F14" s="12" t="s">
        <v>4</v>
      </c>
      <c r="G14" s="18"/>
    </row>
    <row r="15" spans="2:15" x14ac:dyDescent="0.35">
      <c r="B15" s="16" t="s">
        <v>19</v>
      </c>
      <c r="C15" s="6"/>
      <c r="D15" s="15"/>
      <c r="E15" s="6"/>
      <c r="F15" s="6"/>
      <c r="G15" s="6"/>
    </row>
    <row r="16" spans="2:15" x14ac:dyDescent="0.35">
      <c r="B16" s="12" t="s">
        <v>4</v>
      </c>
      <c r="C16" s="43" t="s">
        <v>98</v>
      </c>
      <c r="D16" s="13" t="s">
        <v>4</v>
      </c>
      <c r="E16" s="43"/>
      <c r="F16" s="12" t="s">
        <v>4</v>
      </c>
      <c r="G16" s="17"/>
    </row>
    <row r="17" spans="2:7" x14ac:dyDescent="0.35">
      <c r="B17" s="12" t="s">
        <v>4</v>
      </c>
      <c r="C17" s="43" t="s">
        <v>115</v>
      </c>
      <c r="D17" s="13" t="s">
        <v>4</v>
      </c>
      <c r="E17" s="43"/>
      <c r="F17" s="12" t="s">
        <v>4</v>
      </c>
      <c r="G17" s="14"/>
    </row>
    <row r="18" spans="2:7" ht="15" customHeight="1" x14ac:dyDescent="0.35">
      <c r="B18" s="12" t="s">
        <v>4</v>
      </c>
      <c r="C18" s="14"/>
      <c r="D18" s="13" t="s">
        <v>4</v>
      </c>
      <c r="E18" s="45"/>
      <c r="F18" s="12" t="s">
        <v>4</v>
      </c>
    </row>
    <row r="19" spans="2:7" x14ac:dyDescent="0.35">
      <c r="B19" s="12" t="s">
        <v>4</v>
      </c>
      <c r="C19" s="11"/>
      <c r="D19" s="13" t="s">
        <v>4</v>
      </c>
      <c r="E19" s="17"/>
      <c r="F19" s="12" t="s">
        <v>4</v>
      </c>
      <c r="G19" s="17"/>
    </row>
    <row r="20" spans="2:7" x14ac:dyDescent="0.35">
      <c r="B20" s="16" t="s">
        <v>19</v>
      </c>
      <c r="C20" s="6"/>
      <c r="D20" s="15"/>
      <c r="E20" s="6"/>
      <c r="F20" s="6"/>
      <c r="G20" s="6"/>
    </row>
    <row r="21" spans="2:7" ht="17.5" customHeight="1" x14ac:dyDescent="0.35">
      <c r="B21" s="12" t="s">
        <v>4</v>
      </c>
      <c r="C21" s="43" t="s">
        <v>155</v>
      </c>
      <c r="D21" s="13" t="s">
        <v>4</v>
      </c>
      <c r="E21" s="43" t="s">
        <v>27</v>
      </c>
      <c r="F21" s="12" t="s">
        <v>4</v>
      </c>
      <c r="G21" s="43" t="s">
        <v>168</v>
      </c>
    </row>
    <row r="22" spans="2:7" x14ac:dyDescent="0.35">
      <c r="B22" s="12" t="s">
        <v>4</v>
      </c>
      <c r="C22" s="43" t="s">
        <v>159</v>
      </c>
      <c r="D22" s="13" t="s">
        <v>4</v>
      </c>
      <c r="E22" s="43" t="s">
        <v>162</v>
      </c>
      <c r="F22" s="12" t="s">
        <v>4</v>
      </c>
      <c r="G22" s="6"/>
    </row>
    <row r="23" spans="2:7" x14ac:dyDescent="0.35">
      <c r="B23" s="12" t="s">
        <v>4</v>
      </c>
      <c r="C23" s="43" t="s">
        <v>160</v>
      </c>
      <c r="D23" s="13" t="s">
        <v>4</v>
      </c>
      <c r="E23" s="43" t="s">
        <v>163</v>
      </c>
      <c r="F23" s="12" t="s">
        <v>4</v>
      </c>
      <c r="G23" s="6"/>
    </row>
    <row r="24" spans="2:7" x14ac:dyDescent="0.35">
      <c r="B24" s="12" t="s">
        <v>4</v>
      </c>
      <c r="C24" s="42" t="s">
        <v>161</v>
      </c>
      <c r="D24" s="13" t="s">
        <v>4</v>
      </c>
      <c r="E24" s="42" t="s">
        <v>164</v>
      </c>
      <c r="F24" s="12" t="s">
        <v>4</v>
      </c>
      <c r="G24" s="11"/>
    </row>
    <row r="25" spans="2:7" x14ac:dyDescent="0.35">
      <c r="B25" s="16" t="s">
        <v>14</v>
      </c>
      <c r="C25" s="6"/>
      <c r="D25" s="15"/>
      <c r="E25" s="6"/>
      <c r="F25" s="6"/>
      <c r="G25" s="6"/>
    </row>
    <row r="26" spans="2:7" x14ac:dyDescent="0.35">
      <c r="B26" s="12" t="s">
        <v>4</v>
      </c>
      <c r="C26" s="43"/>
      <c r="D26" s="13" t="s">
        <v>4</v>
      </c>
      <c r="E26" s="14"/>
      <c r="F26" s="12" t="s">
        <v>4</v>
      </c>
      <c r="G26" s="6"/>
    </row>
    <row r="27" spans="2:7" x14ac:dyDescent="0.35">
      <c r="B27" s="12" t="s">
        <v>4</v>
      </c>
      <c r="C27" s="14"/>
      <c r="D27" s="13" t="s">
        <v>4</v>
      </c>
      <c r="E27" s="14"/>
      <c r="F27" s="12" t="s">
        <v>4</v>
      </c>
      <c r="G27" s="6"/>
    </row>
    <row r="28" spans="2:7" x14ac:dyDescent="0.35">
      <c r="B28" s="12" t="s">
        <v>4</v>
      </c>
      <c r="C28" s="14"/>
      <c r="D28" s="13" t="s">
        <v>4</v>
      </c>
      <c r="E28" s="14"/>
      <c r="F28" s="12" t="s">
        <v>4</v>
      </c>
      <c r="G28" s="6"/>
    </row>
    <row r="29" spans="2:7" x14ac:dyDescent="0.35">
      <c r="B29" s="12" t="s">
        <v>4</v>
      </c>
      <c r="C29" s="17"/>
      <c r="D29" s="13" t="s">
        <v>4</v>
      </c>
      <c r="E29" s="11"/>
      <c r="F29" s="12" t="s">
        <v>4</v>
      </c>
      <c r="G29" s="11"/>
    </row>
    <row r="30" spans="2:7" x14ac:dyDescent="0.35">
      <c r="B30" s="16" t="s">
        <v>6</v>
      </c>
      <c r="C30" s="6"/>
      <c r="D30" s="15"/>
      <c r="E30" s="6"/>
      <c r="F30" s="6"/>
      <c r="G30" s="6"/>
    </row>
    <row r="31" spans="2:7" x14ac:dyDescent="0.35">
      <c r="B31" s="12" t="s">
        <v>4</v>
      </c>
      <c r="C31" s="43" t="s">
        <v>117</v>
      </c>
      <c r="D31" s="13" t="s">
        <v>4</v>
      </c>
      <c r="E31" s="6"/>
      <c r="F31" s="12" t="s">
        <v>4</v>
      </c>
      <c r="G31" s="6"/>
    </row>
    <row r="32" spans="2:7" x14ac:dyDescent="0.35">
      <c r="B32" s="12" t="s">
        <v>4</v>
      </c>
      <c r="C32" s="43" t="s">
        <v>5</v>
      </c>
      <c r="D32" s="13" t="s">
        <v>4</v>
      </c>
      <c r="E32" s="6"/>
      <c r="F32" s="12" t="s">
        <v>4</v>
      </c>
      <c r="G32" s="6"/>
    </row>
    <row r="33" spans="2:7" x14ac:dyDescent="0.35">
      <c r="B33" s="12" t="s">
        <v>4</v>
      </c>
      <c r="C33" s="43" t="s">
        <v>154</v>
      </c>
      <c r="D33" s="13" t="s">
        <v>4</v>
      </c>
      <c r="E33" s="6"/>
      <c r="F33" s="12" t="s">
        <v>4</v>
      </c>
      <c r="G33" s="6"/>
    </row>
    <row r="34" spans="2:7" x14ac:dyDescent="0.35">
      <c r="B34" s="12" t="s">
        <v>4</v>
      </c>
      <c r="C34" s="45" t="s">
        <v>167</v>
      </c>
      <c r="D34" s="13" t="s">
        <v>4</v>
      </c>
      <c r="E34" s="11"/>
      <c r="F34" s="12" t="s">
        <v>4</v>
      </c>
      <c r="G34" s="11"/>
    </row>
    <row r="35" spans="2:7" ht="15" thickBot="1" x14ac:dyDescent="0.4"/>
    <row r="36" spans="2:7" ht="16" thickBot="1" x14ac:dyDescent="0.4">
      <c r="B36" s="185" t="s">
        <v>3</v>
      </c>
      <c r="C36" s="186"/>
      <c r="D36" s="186"/>
      <c r="E36" s="186"/>
      <c r="F36" s="186"/>
      <c r="G36" s="187"/>
    </row>
    <row r="37" spans="2:7" x14ac:dyDescent="0.35">
      <c r="B37" s="224"/>
      <c r="C37" s="225"/>
      <c r="D37" s="225"/>
      <c r="E37" s="225"/>
      <c r="F37" s="225"/>
      <c r="G37" s="226"/>
    </row>
    <row r="38" spans="2:7" x14ac:dyDescent="0.35">
      <c r="B38" s="227"/>
      <c r="C38" s="228"/>
      <c r="D38" s="228"/>
      <c r="E38" s="228"/>
      <c r="F38" s="228"/>
      <c r="G38" s="229"/>
    </row>
    <row r="39" spans="2:7" x14ac:dyDescent="0.35">
      <c r="B39" s="227"/>
      <c r="C39" s="228"/>
      <c r="D39" s="228"/>
      <c r="E39" s="228"/>
      <c r="F39" s="228"/>
      <c r="G39" s="229"/>
    </row>
    <row r="40" spans="2:7" x14ac:dyDescent="0.35">
      <c r="B40" s="227"/>
      <c r="C40" s="228"/>
      <c r="D40" s="228"/>
      <c r="E40" s="228"/>
      <c r="F40" s="228"/>
      <c r="G40" s="229"/>
    </row>
    <row r="41" spans="2:7" ht="15" thickBot="1" x14ac:dyDescent="0.4">
      <c r="B41" s="230"/>
      <c r="C41" s="231"/>
      <c r="D41" s="231"/>
      <c r="E41" s="231"/>
      <c r="F41" s="231"/>
      <c r="G41" s="232"/>
    </row>
    <row r="42" spans="2:7" ht="1" customHeight="1" thickBot="1" x14ac:dyDescent="0.4">
      <c r="B42" s="4"/>
      <c r="C42" s="3"/>
      <c r="D42" s="3"/>
      <c r="E42" s="3"/>
      <c r="F42" s="3"/>
      <c r="G42" s="2"/>
    </row>
    <row r="43" spans="2:7" ht="14" customHeight="1" thickBot="1" x14ac:dyDescent="0.4"/>
    <row r="44" spans="2:7" ht="15" thickBot="1" x14ac:dyDescent="0.4">
      <c r="B44" s="188" t="s">
        <v>1</v>
      </c>
      <c r="C44" s="189"/>
      <c r="D44" s="189"/>
      <c r="E44" s="189"/>
      <c r="F44" s="189"/>
      <c r="G44" s="190"/>
    </row>
    <row r="45" spans="2:7" ht="14.5" customHeight="1" x14ac:dyDescent="0.35">
      <c r="B45" s="215"/>
      <c r="C45" s="216"/>
      <c r="D45" s="216"/>
      <c r="E45" s="216"/>
      <c r="F45" s="216"/>
      <c r="G45" s="217"/>
    </row>
    <row r="46" spans="2:7" x14ac:dyDescent="0.35">
      <c r="B46" s="218"/>
      <c r="C46" s="219"/>
      <c r="D46" s="219"/>
      <c r="E46" s="219"/>
      <c r="F46" s="219"/>
      <c r="G46" s="220"/>
    </row>
    <row r="47" spans="2:7" x14ac:dyDescent="0.35">
      <c r="B47" s="218"/>
      <c r="C47" s="219"/>
      <c r="D47" s="219"/>
      <c r="E47" s="219"/>
      <c r="F47" s="219"/>
      <c r="G47" s="220"/>
    </row>
    <row r="48" spans="2:7" x14ac:dyDescent="0.35">
      <c r="B48" s="218"/>
      <c r="C48" s="219"/>
      <c r="D48" s="219"/>
      <c r="E48" s="219"/>
      <c r="F48" s="219"/>
      <c r="G48" s="220"/>
    </row>
    <row r="49" spans="2:7" ht="15" thickBot="1" x14ac:dyDescent="0.4">
      <c r="B49" s="221"/>
      <c r="C49" s="222"/>
      <c r="D49" s="222"/>
      <c r="E49" s="222"/>
      <c r="F49" s="222"/>
      <c r="G49" s="223"/>
    </row>
  </sheetData>
  <mergeCells count="7">
    <mergeCell ref="B45:G49"/>
    <mergeCell ref="B4:G4"/>
    <mergeCell ref="B9:G9"/>
    <mergeCell ref="B36:G36"/>
    <mergeCell ref="B37:G41"/>
    <mergeCell ref="B44:G44"/>
    <mergeCell ref="B5:G7"/>
  </mergeCells>
  <pageMargins left="0.25" right="0.25" top="0.75" bottom="0.75" header="0.3" footer="0.3"/>
  <pageSetup paperSize="9" orientation="portrait" horizontalDpi="360" verticalDpi="360" r:id="rId1"/>
  <headerFooter>
    <oddHeader>&amp;LSemaine N° 6
&amp;CTo Do List Directeur de Projet&amp;R&amp;G</oddHeader>
    <oddFooter>&amp;Lpar NGO&amp;CVersion 1.0 du &amp;D&amp;RSTUF'2019 Optimus</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B1:O49"/>
  <sheetViews>
    <sheetView showGridLines="0" view="pageLayout" topLeftCell="A16" zoomScaleNormal="100" workbookViewId="0">
      <selection activeCell="L51" sqref="L51"/>
    </sheetView>
  </sheetViews>
  <sheetFormatPr baseColWidth="10" defaultColWidth="10.7265625" defaultRowHeight="14.5" x14ac:dyDescent="0.35"/>
  <cols>
    <col min="1" max="1" width="0.7265625" style="1" customWidth="1"/>
    <col min="2" max="2" width="4.90625" style="1" customWidth="1"/>
    <col min="3" max="3" width="33.81640625" style="1" customWidth="1"/>
    <col min="4" max="4" width="3" style="1" customWidth="1"/>
    <col min="5" max="5" width="29.08984375" style="1" customWidth="1"/>
    <col min="6" max="6" width="3.7265625" style="1" customWidth="1"/>
    <col min="7" max="7" width="23.7265625" style="1" customWidth="1"/>
    <col min="8" max="16384" width="10.7265625" style="1"/>
  </cols>
  <sheetData>
    <row r="1" spans="2:15" ht="6" customHeight="1" x14ac:dyDescent="0.35"/>
    <row r="2" spans="2:15" x14ac:dyDescent="0.35">
      <c r="B2" s="19" t="s">
        <v>45</v>
      </c>
      <c r="C2" s="42" t="s">
        <v>169</v>
      </c>
      <c r="D2" s="6"/>
      <c r="E2" s="6"/>
      <c r="F2" s="6"/>
      <c r="G2" s="6"/>
    </row>
    <row r="3" spans="2:15" ht="15" thickBot="1" x14ac:dyDescent="0.4">
      <c r="H3" s="11"/>
      <c r="I3" s="11"/>
      <c r="J3" s="11"/>
      <c r="K3" s="11"/>
      <c r="L3" s="11"/>
      <c r="M3" s="11"/>
      <c r="N3" s="11"/>
      <c r="O3" s="11"/>
    </row>
    <row r="4" spans="2:15" ht="16" thickBot="1" x14ac:dyDescent="0.4">
      <c r="B4" s="179" t="s">
        <v>44</v>
      </c>
      <c r="C4" s="180"/>
      <c r="D4" s="180"/>
      <c r="E4" s="180"/>
      <c r="F4" s="180"/>
      <c r="G4" s="181"/>
      <c r="H4" s="11"/>
      <c r="I4" s="11"/>
      <c r="J4" s="11"/>
      <c r="K4" s="11"/>
      <c r="L4" s="11"/>
      <c r="M4" s="11"/>
      <c r="N4" s="11"/>
      <c r="O4" s="11"/>
    </row>
    <row r="5" spans="2:15" x14ac:dyDescent="0.35">
      <c r="B5" s="215" t="s">
        <v>170</v>
      </c>
      <c r="C5" s="216"/>
      <c r="D5" s="216"/>
      <c r="E5" s="216"/>
      <c r="F5" s="216"/>
      <c r="G5" s="217"/>
      <c r="H5" s="11"/>
      <c r="I5" s="11"/>
      <c r="J5" s="11"/>
      <c r="K5" s="11"/>
      <c r="L5" s="11"/>
      <c r="M5" s="11"/>
      <c r="N5" s="11"/>
      <c r="O5" s="11"/>
    </row>
    <row r="6" spans="2:15" x14ac:dyDescent="0.35">
      <c r="B6" s="218"/>
      <c r="C6" s="219"/>
      <c r="D6" s="219"/>
      <c r="E6" s="219"/>
      <c r="F6" s="219"/>
      <c r="G6" s="220"/>
      <c r="H6" s="11"/>
      <c r="I6" s="11"/>
      <c r="J6" s="11"/>
      <c r="K6" s="11"/>
      <c r="L6" s="11"/>
      <c r="M6" s="11"/>
      <c r="N6" s="11"/>
      <c r="O6" s="11"/>
    </row>
    <row r="7" spans="2:15" ht="15" thickBot="1" x14ac:dyDescent="0.4">
      <c r="B7" s="221"/>
      <c r="C7" s="222"/>
      <c r="D7" s="222"/>
      <c r="E7" s="222"/>
      <c r="F7" s="222"/>
      <c r="G7" s="223"/>
    </row>
    <row r="8" spans="2:15" ht="15" thickBot="1" x14ac:dyDescent="0.4">
      <c r="B8" s="6"/>
      <c r="C8" s="6"/>
      <c r="D8" s="6"/>
      <c r="E8" s="6"/>
      <c r="F8" s="6"/>
      <c r="G8" s="6"/>
    </row>
    <row r="9" spans="2:15" ht="15" thickBot="1" x14ac:dyDescent="0.4">
      <c r="B9" s="182" t="s">
        <v>43</v>
      </c>
      <c r="C9" s="183"/>
      <c r="D9" s="183"/>
      <c r="E9" s="183"/>
      <c r="F9" s="183"/>
      <c r="G9" s="184"/>
    </row>
    <row r="10" spans="2:15" x14ac:dyDescent="0.35">
      <c r="B10" s="16" t="s">
        <v>42</v>
      </c>
      <c r="C10" s="6"/>
      <c r="D10" s="6"/>
      <c r="E10" s="6"/>
      <c r="F10" s="6"/>
      <c r="G10" s="6"/>
    </row>
    <row r="11" spans="2:15" x14ac:dyDescent="0.35">
      <c r="B11" s="12" t="s">
        <v>4</v>
      </c>
      <c r="C11" s="42" t="s">
        <v>171</v>
      </c>
      <c r="D11" s="13" t="s">
        <v>4</v>
      </c>
      <c r="E11" s="14"/>
      <c r="F11" s="12" t="s">
        <v>4</v>
      </c>
      <c r="G11" s="14"/>
    </row>
    <row r="12" spans="2:15" ht="17" customHeight="1" x14ac:dyDescent="0.35">
      <c r="B12" s="12" t="s">
        <v>4</v>
      </c>
      <c r="C12" s="14"/>
      <c r="D12" s="13" t="s">
        <v>4</v>
      </c>
      <c r="E12" s="14"/>
      <c r="F12" s="12" t="s">
        <v>4</v>
      </c>
      <c r="G12" s="14"/>
    </row>
    <row r="13" spans="2:15" ht="17" customHeight="1" x14ac:dyDescent="0.35">
      <c r="B13" s="12" t="s">
        <v>4</v>
      </c>
      <c r="C13" s="43"/>
      <c r="D13" s="13" t="s">
        <v>4</v>
      </c>
      <c r="E13" s="14"/>
      <c r="F13" s="12" t="s">
        <v>4</v>
      </c>
      <c r="G13" s="11"/>
    </row>
    <row r="14" spans="2:15" x14ac:dyDescent="0.35">
      <c r="B14" s="12" t="s">
        <v>4</v>
      </c>
      <c r="C14" s="17"/>
      <c r="D14" s="13" t="s">
        <v>4</v>
      </c>
      <c r="E14" s="17"/>
      <c r="F14" s="12" t="s">
        <v>4</v>
      </c>
      <c r="G14" s="18"/>
    </row>
    <row r="15" spans="2:15" x14ac:dyDescent="0.35">
      <c r="B15" s="16" t="s">
        <v>19</v>
      </c>
      <c r="C15" s="6"/>
      <c r="D15" s="15"/>
      <c r="E15" s="6"/>
      <c r="F15" s="6"/>
      <c r="G15" s="6"/>
    </row>
    <row r="16" spans="2:15" x14ac:dyDescent="0.35">
      <c r="B16" s="12" t="s">
        <v>4</v>
      </c>
      <c r="C16" s="43" t="s">
        <v>173</v>
      </c>
      <c r="D16" s="13" t="s">
        <v>4</v>
      </c>
      <c r="E16" s="43"/>
      <c r="F16" s="12" t="s">
        <v>4</v>
      </c>
      <c r="G16" s="17"/>
    </row>
    <row r="17" spans="2:7" x14ac:dyDescent="0.35">
      <c r="B17" s="12" t="s">
        <v>4</v>
      </c>
      <c r="C17" s="45" t="s">
        <v>101</v>
      </c>
      <c r="D17" s="13" t="s">
        <v>4</v>
      </c>
      <c r="E17" s="43"/>
      <c r="F17" s="12" t="s">
        <v>4</v>
      </c>
      <c r="G17" s="14"/>
    </row>
    <row r="18" spans="2:7" ht="15" customHeight="1" x14ac:dyDescent="0.35">
      <c r="B18" s="12" t="s">
        <v>4</v>
      </c>
      <c r="C18" s="43" t="s">
        <v>174</v>
      </c>
      <c r="D18" s="13" t="s">
        <v>4</v>
      </c>
      <c r="F18" s="12" t="s">
        <v>4</v>
      </c>
    </row>
    <row r="19" spans="2:7" x14ac:dyDescent="0.35">
      <c r="B19" s="12" t="s">
        <v>4</v>
      </c>
      <c r="C19" s="42" t="s">
        <v>180</v>
      </c>
      <c r="D19" s="13" t="s">
        <v>4</v>
      </c>
      <c r="E19" s="17"/>
      <c r="F19" s="12" t="s">
        <v>4</v>
      </c>
      <c r="G19" s="17"/>
    </row>
    <row r="20" spans="2:7" x14ac:dyDescent="0.35">
      <c r="B20" s="16" t="s">
        <v>19</v>
      </c>
      <c r="C20" s="6"/>
      <c r="D20" s="15"/>
      <c r="E20" s="6"/>
      <c r="F20" s="6"/>
      <c r="G20" s="6"/>
    </row>
    <row r="21" spans="2:7" x14ac:dyDescent="0.35">
      <c r="B21" s="12" t="s">
        <v>4</v>
      </c>
      <c r="C21" s="45" t="s">
        <v>175</v>
      </c>
      <c r="D21" s="13" t="s">
        <v>4</v>
      </c>
      <c r="E21" s="43" t="s">
        <v>181</v>
      </c>
      <c r="F21" s="12" t="s">
        <v>4</v>
      </c>
      <c r="G21" s="6"/>
    </row>
    <row r="22" spans="2:7" x14ac:dyDescent="0.35">
      <c r="B22" s="12" t="s">
        <v>4</v>
      </c>
      <c r="C22" s="45" t="s">
        <v>176</v>
      </c>
      <c r="D22" s="13" t="s">
        <v>4</v>
      </c>
      <c r="E22" s="43" t="s">
        <v>183</v>
      </c>
      <c r="F22" s="12" t="s">
        <v>4</v>
      </c>
      <c r="G22" s="6"/>
    </row>
    <row r="23" spans="2:7" x14ac:dyDescent="0.35">
      <c r="B23" s="12" t="s">
        <v>4</v>
      </c>
      <c r="C23" s="43" t="s">
        <v>177</v>
      </c>
      <c r="D23" s="13" t="s">
        <v>4</v>
      </c>
      <c r="E23" s="43" t="s">
        <v>184</v>
      </c>
      <c r="F23" s="12" t="s">
        <v>4</v>
      </c>
      <c r="G23" s="6"/>
    </row>
    <row r="24" spans="2:7" x14ac:dyDescent="0.35">
      <c r="B24" s="12" t="s">
        <v>4</v>
      </c>
      <c r="C24" s="42" t="s">
        <v>179</v>
      </c>
      <c r="D24" s="13" t="s">
        <v>4</v>
      </c>
      <c r="E24" s="42" t="s">
        <v>187</v>
      </c>
      <c r="F24" s="12" t="s">
        <v>4</v>
      </c>
      <c r="G24" s="11"/>
    </row>
    <row r="25" spans="2:7" x14ac:dyDescent="0.35">
      <c r="B25" s="16" t="s">
        <v>14</v>
      </c>
      <c r="C25" s="6"/>
      <c r="D25" s="15"/>
      <c r="E25" s="6"/>
      <c r="F25" s="6"/>
      <c r="G25" s="6"/>
    </row>
    <row r="26" spans="2:7" x14ac:dyDescent="0.35">
      <c r="B26" s="12" t="s">
        <v>4</v>
      </c>
      <c r="C26" s="45" t="s">
        <v>172</v>
      </c>
      <c r="D26" s="13" t="s">
        <v>4</v>
      </c>
      <c r="E26" s="14"/>
      <c r="F26" s="12" t="s">
        <v>4</v>
      </c>
      <c r="G26" s="6"/>
    </row>
    <row r="27" spans="2:7" x14ac:dyDescent="0.35">
      <c r="B27" s="12" t="s">
        <v>4</v>
      </c>
      <c r="C27" s="43" t="s">
        <v>165</v>
      </c>
      <c r="D27" s="13" t="s">
        <v>4</v>
      </c>
      <c r="E27" s="14"/>
      <c r="F27" s="12" t="s">
        <v>4</v>
      </c>
      <c r="G27" s="6"/>
    </row>
    <row r="28" spans="2:7" x14ac:dyDescent="0.35">
      <c r="B28" s="12" t="s">
        <v>4</v>
      </c>
      <c r="C28" s="43" t="s">
        <v>166</v>
      </c>
      <c r="D28" s="13" t="s">
        <v>4</v>
      </c>
      <c r="E28" s="14"/>
      <c r="F28" s="12" t="s">
        <v>4</v>
      </c>
      <c r="G28" s="6"/>
    </row>
    <row r="29" spans="2:7" x14ac:dyDescent="0.35">
      <c r="B29" s="12" t="s">
        <v>4</v>
      </c>
      <c r="C29" s="17"/>
      <c r="D29" s="13" t="s">
        <v>4</v>
      </c>
      <c r="E29" s="11"/>
      <c r="F29" s="12" t="s">
        <v>4</v>
      </c>
      <c r="G29" s="11"/>
    </row>
    <row r="30" spans="2:7" x14ac:dyDescent="0.35">
      <c r="B30" s="16" t="s">
        <v>6</v>
      </c>
      <c r="C30" s="6"/>
      <c r="D30" s="15"/>
      <c r="E30" s="6"/>
      <c r="F30" s="6"/>
      <c r="G30" s="6"/>
    </row>
    <row r="31" spans="2:7" x14ac:dyDescent="0.35">
      <c r="B31" s="12" t="s">
        <v>4</v>
      </c>
      <c r="C31" s="43" t="s">
        <v>178</v>
      </c>
      <c r="D31" s="13" t="s">
        <v>4</v>
      </c>
      <c r="E31" s="43" t="s">
        <v>380</v>
      </c>
      <c r="F31" s="12" t="s">
        <v>4</v>
      </c>
      <c r="G31" s="6"/>
    </row>
    <row r="32" spans="2:7" x14ac:dyDescent="0.35">
      <c r="B32" s="12" t="s">
        <v>4</v>
      </c>
      <c r="C32" s="43" t="s">
        <v>378</v>
      </c>
      <c r="D32" s="13" t="s">
        <v>4</v>
      </c>
      <c r="E32" s="6"/>
      <c r="F32" s="12" t="s">
        <v>4</v>
      </c>
      <c r="G32" s="6"/>
    </row>
    <row r="33" spans="2:7" x14ac:dyDescent="0.35">
      <c r="B33" s="12" t="s">
        <v>4</v>
      </c>
      <c r="C33" s="43" t="s">
        <v>182</v>
      </c>
      <c r="D33" s="13" t="s">
        <v>4</v>
      </c>
      <c r="E33" s="6"/>
      <c r="F33" s="12" t="s">
        <v>4</v>
      </c>
      <c r="G33" s="6"/>
    </row>
    <row r="34" spans="2:7" x14ac:dyDescent="0.35">
      <c r="B34" s="12" t="s">
        <v>4</v>
      </c>
      <c r="C34" s="45" t="s">
        <v>188</v>
      </c>
      <c r="D34" s="13" t="s">
        <v>4</v>
      </c>
      <c r="E34" s="11"/>
      <c r="F34" s="12" t="s">
        <v>4</v>
      </c>
      <c r="G34" s="11"/>
    </row>
    <row r="35" spans="2:7" ht="15" thickBot="1" x14ac:dyDescent="0.4"/>
    <row r="36" spans="2:7" ht="16" thickBot="1" x14ac:dyDescent="0.4">
      <c r="B36" s="185" t="s">
        <v>3</v>
      </c>
      <c r="C36" s="186"/>
      <c r="D36" s="186"/>
      <c r="E36" s="186"/>
      <c r="F36" s="186"/>
      <c r="G36" s="187"/>
    </row>
    <row r="37" spans="2:7" x14ac:dyDescent="0.35">
      <c r="B37" s="224"/>
      <c r="C37" s="225"/>
      <c r="D37" s="225"/>
      <c r="E37" s="225"/>
      <c r="F37" s="225"/>
      <c r="G37" s="226"/>
    </row>
    <row r="38" spans="2:7" x14ac:dyDescent="0.35">
      <c r="B38" s="227"/>
      <c r="C38" s="228"/>
      <c r="D38" s="228"/>
      <c r="E38" s="228"/>
      <c r="F38" s="228"/>
      <c r="G38" s="229"/>
    </row>
    <row r="39" spans="2:7" x14ac:dyDescent="0.35">
      <c r="B39" s="227"/>
      <c r="C39" s="228"/>
      <c r="D39" s="228"/>
      <c r="E39" s="228"/>
      <c r="F39" s="228"/>
      <c r="G39" s="229"/>
    </row>
    <row r="40" spans="2:7" x14ac:dyDescent="0.35">
      <c r="B40" s="227"/>
      <c r="C40" s="228"/>
      <c r="D40" s="228"/>
      <c r="E40" s="228"/>
      <c r="F40" s="228"/>
      <c r="G40" s="229"/>
    </row>
    <row r="41" spans="2:7" ht="15" thickBot="1" x14ac:dyDescent="0.4">
      <c r="B41" s="230"/>
      <c r="C41" s="231"/>
      <c r="D41" s="231"/>
      <c r="E41" s="231"/>
      <c r="F41" s="231"/>
      <c r="G41" s="232"/>
    </row>
    <row r="42" spans="2:7" ht="1" customHeight="1" thickBot="1" x14ac:dyDescent="0.4">
      <c r="B42" s="4"/>
      <c r="C42" s="3"/>
      <c r="D42" s="3"/>
      <c r="E42" s="3"/>
      <c r="F42" s="3"/>
      <c r="G42" s="2"/>
    </row>
    <row r="43" spans="2:7" ht="14" customHeight="1" thickBot="1" x14ac:dyDescent="0.4"/>
    <row r="44" spans="2:7" ht="15" thickBot="1" x14ac:dyDescent="0.4">
      <c r="B44" s="188" t="s">
        <v>1</v>
      </c>
      <c r="C44" s="189"/>
      <c r="D44" s="189"/>
      <c r="E44" s="189"/>
      <c r="F44" s="189"/>
      <c r="G44" s="190"/>
    </row>
    <row r="45" spans="2:7" ht="14.5" customHeight="1" x14ac:dyDescent="0.35">
      <c r="B45" s="215"/>
      <c r="C45" s="216"/>
      <c r="D45" s="216"/>
      <c r="E45" s="216"/>
      <c r="F45" s="216"/>
      <c r="G45" s="217"/>
    </row>
    <row r="46" spans="2:7" x14ac:dyDescent="0.35">
      <c r="B46" s="218"/>
      <c r="C46" s="219"/>
      <c r="D46" s="219"/>
      <c r="E46" s="219"/>
      <c r="F46" s="219"/>
      <c r="G46" s="220"/>
    </row>
    <row r="47" spans="2:7" x14ac:dyDescent="0.35">
      <c r="B47" s="218"/>
      <c r="C47" s="219"/>
      <c r="D47" s="219"/>
      <c r="E47" s="219"/>
      <c r="F47" s="219"/>
      <c r="G47" s="220"/>
    </row>
    <row r="48" spans="2:7" x14ac:dyDescent="0.35">
      <c r="B48" s="218"/>
      <c r="C48" s="219"/>
      <c r="D48" s="219"/>
      <c r="E48" s="219"/>
      <c r="F48" s="219"/>
      <c r="G48" s="220"/>
    </row>
    <row r="49" spans="2:7" ht="15" thickBot="1" x14ac:dyDescent="0.4">
      <c r="B49" s="221"/>
      <c r="C49" s="222"/>
      <c r="D49" s="222"/>
      <c r="E49" s="222"/>
      <c r="F49" s="222"/>
      <c r="G49" s="223"/>
    </row>
  </sheetData>
  <mergeCells count="7">
    <mergeCell ref="B45:G49"/>
    <mergeCell ref="B4:G4"/>
    <mergeCell ref="B9:G9"/>
    <mergeCell ref="B36:G36"/>
    <mergeCell ref="B37:G41"/>
    <mergeCell ref="B44:G44"/>
    <mergeCell ref="B5:G7"/>
  </mergeCells>
  <pageMargins left="0.25" right="0.25" top="0.75" bottom="0.75" header="0.3" footer="0.3"/>
  <pageSetup paperSize="9" orientation="portrait" horizontalDpi="360" verticalDpi="360" r:id="rId1"/>
  <headerFooter>
    <oddHeader>&amp;LSemaine N° 7&amp;CTo Do List Directeur de Projet&amp;R&amp;G</oddHeader>
    <oddFooter>&amp;Lpar NGO&amp;CVersion 1.0 du &amp;D&amp;RSTUF'2019 Optimus</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B1:O49"/>
  <sheetViews>
    <sheetView showGridLines="0" view="pageLayout" zoomScaleNormal="100" workbookViewId="0">
      <selection activeCell="G21" sqref="G21"/>
    </sheetView>
  </sheetViews>
  <sheetFormatPr baseColWidth="10" defaultColWidth="10.7265625" defaultRowHeight="14.5" x14ac:dyDescent="0.35"/>
  <cols>
    <col min="1" max="1" width="0.7265625" style="1" customWidth="1"/>
    <col min="2" max="2" width="4.90625" style="1" customWidth="1"/>
    <col min="3" max="3" width="33.54296875" style="1" customWidth="1"/>
    <col min="4" max="4" width="3" style="1" customWidth="1"/>
    <col min="5" max="5" width="29.08984375" style="1" customWidth="1"/>
    <col min="6" max="6" width="3.7265625" style="1" customWidth="1"/>
    <col min="7" max="7" width="23.7265625" style="1" customWidth="1"/>
    <col min="8" max="16384" width="10.7265625" style="1"/>
  </cols>
  <sheetData>
    <row r="1" spans="2:15" ht="6" customHeight="1" x14ac:dyDescent="0.35"/>
    <row r="2" spans="2:15" x14ac:dyDescent="0.35">
      <c r="B2" s="19" t="s">
        <v>45</v>
      </c>
      <c r="C2" s="42" t="s">
        <v>185</v>
      </c>
      <c r="D2" s="6"/>
      <c r="E2" s="6"/>
      <c r="F2" s="6"/>
      <c r="G2" s="6"/>
    </row>
    <row r="3" spans="2:15" ht="15" thickBot="1" x14ac:dyDescent="0.4">
      <c r="H3" s="11"/>
      <c r="I3" s="11"/>
      <c r="J3" s="11"/>
      <c r="K3" s="11"/>
      <c r="L3" s="11"/>
      <c r="M3" s="11"/>
      <c r="N3" s="11"/>
      <c r="O3" s="11"/>
    </row>
    <row r="4" spans="2:15" ht="16" thickBot="1" x14ac:dyDescent="0.4">
      <c r="B4" s="179" t="s">
        <v>44</v>
      </c>
      <c r="C4" s="180"/>
      <c r="D4" s="180"/>
      <c r="E4" s="180"/>
      <c r="F4" s="180"/>
      <c r="G4" s="181"/>
      <c r="H4" s="11"/>
      <c r="I4" s="11"/>
      <c r="J4" s="11"/>
      <c r="K4" s="11"/>
      <c r="L4" s="11"/>
      <c r="M4" s="11"/>
      <c r="N4" s="11"/>
      <c r="O4" s="11"/>
    </row>
    <row r="5" spans="2:15" x14ac:dyDescent="0.35">
      <c r="B5" s="215" t="s">
        <v>390</v>
      </c>
      <c r="C5" s="233"/>
      <c r="D5" s="233"/>
      <c r="E5" s="233"/>
      <c r="F5" s="233"/>
      <c r="G5" s="234"/>
      <c r="H5" s="11"/>
      <c r="I5" s="11"/>
      <c r="J5" s="11"/>
      <c r="K5" s="11"/>
      <c r="L5" s="11"/>
      <c r="M5" s="11"/>
      <c r="N5" s="11"/>
      <c r="O5" s="11"/>
    </row>
    <row r="6" spans="2:15" x14ac:dyDescent="0.35">
      <c r="B6" s="235"/>
      <c r="C6" s="236"/>
      <c r="D6" s="236"/>
      <c r="E6" s="236"/>
      <c r="F6" s="236"/>
      <c r="G6" s="237"/>
      <c r="H6" s="11"/>
      <c r="I6" s="11"/>
      <c r="J6" s="11"/>
      <c r="K6" s="11"/>
      <c r="L6" s="11"/>
      <c r="M6" s="11"/>
      <c r="N6" s="11"/>
      <c r="O6" s="11"/>
    </row>
    <row r="7" spans="2:15" ht="15" thickBot="1" x14ac:dyDescent="0.4">
      <c r="B7" s="238"/>
      <c r="C7" s="239"/>
      <c r="D7" s="239"/>
      <c r="E7" s="239"/>
      <c r="F7" s="239"/>
      <c r="G7" s="240"/>
    </row>
    <row r="8" spans="2:15" ht="15" thickBot="1" x14ac:dyDescent="0.4">
      <c r="B8" s="6"/>
      <c r="C8" s="6"/>
      <c r="D8" s="6"/>
      <c r="E8" s="6"/>
      <c r="F8" s="6"/>
      <c r="G8" s="6"/>
    </row>
    <row r="9" spans="2:15" ht="15" thickBot="1" x14ac:dyDescent="0.4">
      <c r="B9" s="182" t="s">
        <v>43</v>
      </c>
      <c r="C9" s="183"/>
      <c r="D9" s="183"/>
      <c r="E9" s="183"/>
      <c r="F9" s="183"/>
      <c r="G9" s="184"/>
    </row>
    <row r="10" spans="2:15" x14ac:dyDescent="0.35">
      <c r="B10" s="16" t="s">
        <v>42</v>
      </c>
      <c r="C10" s="6"/>
      <c r="D10" s="6"/>
      <c r="E10" s="6"/>
      <c r="F10" s="6"/>
      <c r="G10" s="6"/>
    </row>
    <row r="11" spans="2:15" x14ac:dyDescent="0.35">
      <c r="B11" s="12" t="s">
        <v>4</v>
      </c>
      <c r="C11" s="42" t="s">
        <v>381</v>
      </c>
      <c r="D11" s="13" t="s">
        <v>4</v>
      </c>
      <c r="E11" s="43" t="s">
        <v>393</v>
      </c>
      <c r="F11" s="12" t="s">
        <v>4</v>
      </c>
      <c r="G11" s="43" t="s">
        <v>397</v>
      </c>
    </row>
    <row r="12" spans="2:15" ht="17" customHeight="1" x14ac:dyDescent="0.35">
      <c r="B12" s="12" t="s">
        <v>4</v>
      </c>
      <c r="C12" s="43" t="s">
        <v>385</v>
      </c>
      <c r="D12" s="13" t="s">
        <v>4</v>
      </c>
      <c r="E12" s="43" t="s">
        <v>394</v>
      </c>
      <c r="F12" s="12" t="s">
        <v>4</v>
      </c>
      <c r="G12" s="43" t="s">
        <v>398</v>
      </c>
    </row>
    <row r="13" spans="2:15" ht="17" customHeight="1" x14ac:dyDescent="0.35">
      <c r="B13" s="12" t="s">
        <v>4</v>
      </c>
      <c r="C13" s="43" t="s">
        <v>386</v>
      </c>
      <c r="D13" s="13" t="s">
        <v>4</v>
      </c>
      <c r="E13" s="43" t="s">
        <v>395</v>
      </c>
      <c r="F13" s="12" t="s">
        <v>4</v>
      </c>
      <c r="G13" s="11"/>
    </row>
    <row r="14" spans="2:15" x14ac:dyDescent="0.35">
      <c r="B14" s="12" t="s">
        <v>4</v>
      </c>
      <c r="C14" s="42" t="s">
        <v>389</v>
      </c>
      <c r="D14" s="13" t="s">
        <v>4</v>
      </c>
      <c r="E14" s="42" t="s">
        <v>396</v>
      </c>
      <c r="F14" s="12" t="s">
        <v>4</v>
      </c>
      <c r="G14" s="18"/>
    </row>
    <row r="15" spans="2:15" x14ac:dyDescent="0.35">
      <c r="B15" s="16" t="s">
        <v>19</v>
      </c>
      <c r="C15" s="6"/>
      <c r="D15" s="15"/>
      <c r="E15" s="6"/>
      <c r="F15" s="6"/>
      <c r="G15" s="6"/>
    </row>
    <row r="16" spans="2:15" x14ac:dyDescent="0.35">
      <c r="B16" s="12" t="s">
        <v>4</v>
      </c>
      <c r="C16" s="43" t="s">
        <v>192</v>
      </c>
      <c r="D16" s="13" t="s">
        <v>4</v>
      </c>
      <c r="E16" s="43"/>
      <c r="F16" s="12" t="s">
        <v>4</v>
      </c>
      <c r="G16" s="17"/>
    </row>
    <row r="17" spans="2:7" x14ac:dyDescent="0.35">
      <c r="B17" s="12" t="s">
        <v>4</v>
      </c>
      <c r="C17" s="43" t="s">
        <v>193</v>
      </c>
      <c r="D17" s="13" t="s">
        <v>4</v>
      </c>
      <c r="E17" s="43"/>
      <c r="F17" s="12" t="s">
        <v>4</v>
      </c>
      <c r="G17" s="14"/>
    </row>
    <row r="18" spans="2:7" ht="15" customHeight="1" x14ac:dyDescent="0.35">
      <c r="B18" s="12" t="s">
        <v>4</v>
      </c>
      <c r="C18" s="43" t="s">
        <v>387</v>
      </c>
      <c r="D18" s="13" t="s">
        <v>4</v>
      </c>
      <c r="E18" s="45"/>
      <c r="F18" s="12" t="s">
        <v>4</v>
      </c>
    </row>
    <row r="19" spans="2:7" x14ac:dyDescent="0.35">
      <c r="B19" s="12" t="s">
        <v>4</v>
      </c>
      <c r="C19" s="42" t="s">
        <v>392</v>
      </c>
      <c r="D19" s="13" t="s">
        <v>4</v>
      </c>
      <c r="E19" s="17"/>
      <c r="F19" s="12" t="s">
        <v>4</v>
      </c>
      <c r="G19" s="17"/>
    </row>
    <row r="20" spans="2:7" x14ac:dyDescent="0.35">
      <c r="B20" s="16" t="s">
        <v>19</v>
      </c>
      <c r="C20" s="6"/>
      <c r="D20" s="15"/>
      <c r="E20" s="6"/>
      <c r="F20" s="6"/>
      <c r="G20" s="6"/>
    </row>
    <row r="21" spans="2:7" x14ac:dyDescent="0.35">
      <c r="B21" s="12" t="s">
        <v>4</v>
      </c>
      <c r="C21" s="43" t="s">
        <v>376</v>
      </c>
      <c r="D21" s="13" t="s">
        <v>4</v>
      </c>
      <c r="E21" s="14"/>
      <c r="F21" s="12" t="s">
        <v>4</v>
      </c>
      <c r="G21" s="6"/>
    </row>
    <row r="22" spans="2:7" x14ac:dyDescent="0.35">
      <c r="B22" s="12" t="s">
        <v>4</v>
      </c>
      <c r="C22" s="43" t="s">
        <v>399</v>
      </c>
      <c r="D22" s="13" t="s">
        <v>4</v>
      </c>
      <c r="E22" s="6"/>
      <c r="F22" s="12" t="s">
        <v>4</v>
      </c>
      <c r="G22" s="6"/>
    </row>
    <row r="23" spans="2:7" x14ac:dyDescent="0.35">
      <c r="B23" s="12" t="s">
        <v>4</v>
      </c>
      <c r="C23" s="43" t="s">
        <v>400</v>
      </c>
      <c r="D23" s="13" t="s">
        <v>4</v>
      </c>
      <c r="E23" s="6"/>
      <c r="F23" s="12" t="s">
        <v>4</v>
      </c>
      <c r="G23" s="6"/>
    </row>
    <row r="24" spans="2:7" x14ac:dyDescent="0.35">
      <c r="B24" s="12" t="s">
        <v>4</v>
      </c>
      <c r="C24" s="42" t="s">
        <v>401</v>
      </c>
      <c r="D24" s="13" t="s">
        <v>4</v>
      </c>
      <c r="E24" s="11"/>
      <c r="F24" s="12" t="s">
        <v>4</v>
      </c>
      <c r="G24" s="11"/>
    </row>
    <row r="25" spans="2:7" x14ac:dyDescent="0.35">
      <c r="B25" s="16" t="s">
        <v>14</v>
      </c>
      <c r="C25" s="6"/>
      <c r="D25" s="15"/>
      <c r="E25" s="6"/>
      <c r="F25" s="6"/>
      <c r="G25" s="6"/>
    </row>
    <row r="26" spans="2:7" x14ac:dyDescent="0.35">
      <c r="B26" s="12" t="s">
        <v>4</v>
      </c>
      <c r="C26" s="43"/>
      <c r="D26" s="13" t="s">
        <v>4</v>
      </c>
      <c r="E26" s="14"/>
      <c r="F26" s="12" t="s">
        <v>4</v>
      </c>
      <c r="G26" s="6"/>
    </row>
    <row r="27" spans="2:7" x14ac:dyDescent="0.35">
      <c r="B27" s="12" t="s">
        <v>4</v>
      </c>
      <c r="C27" s="14"/>
      <c r="D27" s="13" t="s">
        <v>4</v>
      </c>
      <c r="E27" s="14"/>
      <c r="F27" s="12" t="s">
        <v>4</v>
      </c>
      <c r="G27" s="6"/>
    </row>
    <row r="28" spans="2:7" x14ac:dyDescent="0.35">
      <c r="B28" s="12" t="s">
        <v>4</v>
      </c>
      <c r="C28" s="14"/>
      <c r="D28" s="13" t="s">
        <v>4</v>
      </c>
      <c r="E28" s="14"/>
      <c r="F28" s="12" t="s">
        <v>4</v>
      </c>
      <c r="G28" s="6"/>
    </row>
    <row r="29" spans="2:7" x14ac:dyDescent="0.35">
      <c r="B29" s="12" t="s">
        <v>4</v>
      </c>
      <c r="C29" s="17"/>
      <c r="D29" s="13" t="s">
        <v>4</v>
      </c>
      <c r="E29" s="11"/>
      <c r="F29" s="12" t="s">
        <v>4</v>
      </c>
      <c r="G29" s="11"/>
    </row>
    <row r="30" spans="2:7" x14ac:dyDescent="0.35">
      <c r="B30" s="16" t="s">
        <v>6</v>
      </c>
      <c r="C30" s="6"/>
      <c r="D30" s="15"/>
      <c r="E30" s="6"/>
      <c r="F30" s="6"/>
      <c r="G30" s="6"/>
    </row>
    <row r="31" spans="2:7" x14ac:dyDescent="0.35">
      <c r="B31" s="12" t="s">
        <v>4</v>
      </c>
      <c r="C31" s="43" t="s">
        <v>388</v>
      </c>
      <c r="D31" s="13" t="s">
        <v>4</v>
      </c>
      <c r="E31" s="6"/>
      <c r="F31" s="12" t="s">
        <v>4</v>
      </c>
      <c r="G31" s="6"/>
    </row>
    <row r="32" spans="2:7" x14ac:dyDescent="0.35">
      <c r="B32" s="12" t="s">
        <v>4</v>
      </c>
      <c r="C32" s="14"/>
      <c r="D32" s="13" t="s">
        <v>4</v>
      </c>
      <c r="E32" s="6"/>
      <c r="F32" s="12" t="s">
        <v>4</v>
      </c>
      <c r="G32" s="6"/>
    </row>
    <row r="33" spans="2:7" x14ac:dyDescent="0.35">
      <c r="B33" s="12" t="s">
        <v>4</v>
      </c>
      <c r="C33" s="6"/>
      <c r="D33" s="13" t="s">
        <v>4</v>
      </c>
      <c r="E33" s="6"/>
      <c r="F33" s="12" t="s">
        <v>4</v>
      </c>
      <c r="G33" s="6"/>
    </row>
    <row r="34" spans="2:7" x14ac:dyDescent="0.35">
      <c r="B34" s="12" t="s">
        <v>4</v>
      </c>
      <c r="D34" s="13" t="s">
        <v>4</v>
      </c>
      <c r="E34" s="11"/>
      <c r="F34" s="12" t="s">
        <v>4</v>
      </c>
      <c r="G34" s="11"/>
    </row>
    <row r="35" spans="2:7" ht="15" thickBot="1" x14ac:dyDescent="0.4"/>
    <row r="36" spans="2:7" ht="16" thickBot="1" x14ac:dyDescent="0.4">
      <c r="B36" s="185" t="s">
        <v>3</v>
      </c>
      <c r="C36" s="186"/>
      <c r="D36" s="186"/>
      <c r="E36" s="186"/>
      <c r="F36" s="186"/>
      <c r="G36" s="187"/>
    </row>
    <row r="37" spans="2:7" x14ac:dyDescent="0.35">
      <c r="B37" s="224"/>
      <c r="C37" s="225"/>
      <c r="D37" s="225"/>
      <c r="E37" s="225"/>
      <c r="F37" s="225"/>
      <c r="G37" s="226"/>
    </row>
    <row r="38" spans="2:7" x14ac:dyDescent="0.35">
      <c r="B38" s="227"/>
      <c r="C38" s="228"/>
      <c r="D38" s="228"/>
      <c r="E38" s="228"/>
      <c r="F38" s="228"/>
      <c r="G38" s="229"/>
    </row>
    <row r="39" spans="2:7" x14ac:dyDescent="0.35">
      <c r="B39" s="227"/>
      <c r="C39" s="228"/>
      <c r="D39" s="228"/>
      <c r="E39" s="228"/>
      <c r="F39" s="228"/>
      <c r="G39" s="229"/>
    </row>
    <row r="40" spans="2:7" x14ac:dyDescent="0.35">
      <c r="B40" s="227"/>
      <c r="C40" s="228"/>
      <c r="D40" s="228"/>
      <c r="E40" s="228"/>
      <c r="F40" s="228"/>
      <c r="G40" s="229"/>
    </row>
    <row r="41" spans="2:7" ht="15" thickBot="1" x14ac:dyDescent="0.4">
      <c r="B41" s="230"/>
      <c r="C41" s="231"/>
      <c r="D41" s="231"/>
      <c r="E41" s="231"/>
      <c r="F41" s="231"/>
      <c r="G41" s="232"/>
    </row>
    <row r="42" spans="2:7" ht="1" customHeight="1" thickBot="1" x14ac:dyDescent="0.4">
      <c r="B42" s="4"/>
      <c r="C42" s="3"/>
      <c r="D42" s="3"/>
      <c r="E42" s="3"/>
      <c r="F42" s="3"/>
      <c r="G42" s="2"/>
    </row>
    <row r="43" spans="2:7" ht="14" customHeight="1" thickBot="1" x14ac:dyDescent="0.4"/>
    <row r="44" spans="2:7" ht="15" thickBot="1" x14ac:dyDescent="0.4">
      <c r="B44" s="188" t="s">
        <v>1</v>
      </c>
      <c r="C44" s="189"/>
      <c r="D44" s="189"/>
      <c r="E44" s="189"/>
      <c r="F44" s="189"/>
      <c r="G44" s="190"/>
    </row>
    <row r="45" spans="2:7" ht="14.5" customHeight="1" x14ac:dyDescent="0.35">
      <c r="B45" s="215"/>
      <c r="C45" s="216"/>
      <c r="D45" s="216"/>
      <c r="E45" s="216"/>
      <c r="F45" s="216"/>
      <c r="G45" s="217"/>
    </row>
    <row r="46" spans="2:7" x14ac:dyDescent="0.35">
      <c r="B46" s="218"/>
      <c r="C46" s="219"/>
      <c r="D46" s="219"/>
      <c r="E46" s="219"/>
      <c r="F46" s="219"/>
      <c r="G46" s="220"/>
    </row>
    <row r="47" spans="2:7" x14ac:dyDescent="0.35">
      <c r="B47" s="218"/>
      <c r="C47" s="219"/>
      <c r="D47" s="219"/>
      <c r="E47" s="219"/>
      <c r="F47" s="219"/>
      <c r="G47" s="220"/>
    </row>
    <row r="48" spans="2:7" x14ac:dyDescent="0.35">
      <c r="B48" s="218"/>
      <c r="C48" s="219"/>
      <c r="D48" s="219"/>
      <c r="E48" s="219"/>
      <c r="F48" s="219"/>
      <c r="G48" s="220"/>
    </row>
    <row r="49" spans="2:7" ht="15" thickBot="1" x14ac:dyDescent="0.4">
      <c r="B49" s="221"/>
      <c r="C49" s="222"/>
      <c r="D49" s="222"/>
      <c r="E49" s="222"/>
      <c r="F49" s="222"/>
      <c r="G49" s="223"/>
    </row>
  </sheetData>
  <mergeCells count="7">
    <mergeCell ref="B45:G49"/>
    <mergeCell ref="B4:G4"/>
    <mergeCell ref="B9:G9"/>
    <mergeCell ref="B36:G36"/>
    <mergeCell ref="B37:G41"/>
    <mergeCell ref="B44:G44"/>
    <mergeCell ref="B5:G7"/>
  </mergeCells>
  <pageMargins left="0.25" right="0.25" top="0.75" bottom="0.75" header="0.3" footer="0.3"/>
  <pageSetup paperSize="9" orientation="portrait" horizontalDpi="360" verticalDpi="360" r:id="rId1"/>
  <headerFooter>
    <oddHeader>&amp;LSemaine N° 8&amp;CTo Do List Directeur de Projet&amp;R&amp;G</oddHeader>
    <oddFooter>&amp;Lpar NGO&amp;CVersion 1.0 du &amp;D&amp;RSTUF'2019 Optimus</oddFooter>
  </headerFooter>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8913C-6D74-4974-85F1-88ED5B3CE3AB}">
  <sheetPr>
    <tabColor rgb="FFFF0000"/>
  </sheetPr>
  <dimension ref="B1:O49"/>
  <sheetViews>
    <sheetView showGridLines="0" view="pageLayout" zoomScaleNormal="100" workbookViewId="0">
      <selection activeCell="C27" sqref="C27"/>
    </sheetView>
  </sheetViews>
  <sheetFormatPr baseColWidth="10" defaultColWidth="10.7265625" defaultRowHeight="14.5" x14ac:dyDescent="0.35"/>
  <cols>
    <col min="1" max="1" width="0.7265625" style="1" customWidth="1"/>
    <col min="2" max="2" width="4.90625" style="1" customWidth="1"/>
    <col min="3" max="3" width="33.54296875" style="1" customWidth="1"/>
    <col min="4" max="4" width="3" style="1" customWidth="1"/>
    <col min="5" max="5" width="29.08984375" style="1" customWidth="1"/>
    <col min="6" max="6" width="3.7265625" style="1" customWidth="1"/>
    <col min="7" max="7" width="23.7265625" style="1" customWidth="1"/>
    <col min="8" max="16384" width="10.7265625" style="1"/>
  </cols>
  <sheetData>
    <row r="1" spans="2:15" ht="6" customHeight="1" x14ac:dyDescent="0.35"/>
    <row r="2" spans="2:15" x14ac:dyDescent="0.35">
      <c r="B2" s="19" t="s">
        <v>45</v>
      </c>
      <c r="C2" s="42" t="s">
        <v>186</v>
      </c>
      <c r="D2" s="6"/>
      <c r="E2" s="6"/>
      <c r="F2" s="6"/>
      <c r="G2" s="6"/>
    </row>
    <row r="3" spans="2:15" ht="15" thickBot="1" x14ac:dyDescent="0.4">
      <c r="H3" s="11"/>
      <c r="I3" s="11"/>
      <c r="J3" s="11"/>
      <c r="K3" s="11"/>
      <c r="L3" s="11"/>
      <c r="M3" s="11"/>
      <c r="N3" s="11"/>
      <c r="O3" s="11"/>
    </row>
    <row r="4" spans="2:15" ht="16" thickBot="1" x14ac:dyDescent="0.4">
      <c r="B4" s="179" t="s">
        <v>44</v>
      </c>
      <c r="C4" s="180"/>
      <c r="D4" s="180"/>
      <c r="E4" s="180"/>
      <c r="F4" s="180"/>
      <c r="G4" s="181"/>
      <c r="H4" s="11"/>
      <c r="I4" s="11"/>
      <c r="J4" s="11"/>
      <c r="K4" s="11"/>
      <c r="L4" s="11"/>
      <c r="M4" s="11"/>
      <c r="N4" s="11"/>
      <c r="O4" s="11"/>
    </row>
    <row r="5" spans="2:15" x14ac:dyDescent="0.35">
      <c r="B5" s="7"/>
      <c r="C5" s="6"/>
      <c r="D5" s="6"/>
      <c r="E5" s="6"/>
      <c r="F5" s="6"/>
      <c r="G5" s="5"/>
      <c r="H5" s="11"/>
      <c r="I5" s="11"/>
      <c r="J5" s="11"/>
      <c r="K5" s="11"/>
      <c r="L5" s="11"/>
      <c r="M5" s="11"/>
      <c r="N5" s="11"/>
      <c r="O5" s="11"/>
    </row>
    <row r="6" spans="2:15" x14ac:dyDescent="0.35">
      <c r="B6" s="7"/>
      <c r="C6" s="6"/>
      <c r="D6" s="6"/>
      <c r="E6" s="6"/>
      <c r="F6" s="6"/>
      <c r="G6" s="5"/>
      <c r="H6" s="11"/>
      <c r="I6" s="11"/>
      <c r="J6" s="11"/>
      <c r="K6" s="11"/>
      <c r="L6" s="11"/>
      <c r="M6" s="11"/>
      <c r="N6" s="11"/>
      <c r="O6" s="11"/>
    </row>
    <row r="7" spans="2:15" ht="15" thickBot="1" x14ac:dyDescent="0.4">
      <c r="B7" s="4"/>
      <c r="C7" s="3"/>
      <c r="D7" s="3"/>
      <c r="E7" s="3"/>
      <c r="F7" s="3"/>
      <c r="G7" s="2"/>
    </row>
    <row r="8" spans="2:15" ht="15" thickBot="1" x14ac:dyDescent="0.4">
      <c r="B8" s="6"/>
      <c r="C8" s="6"/>
      <c r="D8" s="6"/>
      <c r="E8" s="6"/>
      <c r="F8" s="6"/>
      <c r="G8" s="6"/>
    </row>
    <row r="9" spans="2:15" ht="15" thickBot="1" x14ac:dyDescent="0.4">
      <c r="B9" s="182" t="s">
        <v>43</v>
      </c>
      <c r="C9" s="183"/>
      <c r="D9" s="183"/>
      <c r="E9" s="183"/>
      <c r="F9" s="183"/>
      <c r="G9" s="184"/>
    </row>
    <row r="10" spans="2:15" x14ac:dyDescent="0.35">
      <c r="B10" s="16" t="s">
        <v>42</v>
      </c>
      <c r="C10" s="6"/>
      <c r="D10" s="6"/>
      <c r="E10" s="6"/>
      <c r="F10" s="6"/>
      <c r="G10" s="6"/>
    </row>
    <row r="11" spans="2:15" x14ac:dyDescent="0.35">
      <c r="B11" s="12" t="s">
        <v>4</v>
      </c>
      <c r="C11" s="42" t="s">
        <v>404</v>
      </c>
      <c r="D11" s="13" t="s">
        <v>4</v>
      </c>
      <c r="E11" s="14"/>
      <c r="F11" s="12" t="s">
        <v>4</v>
      </c>
      <c r="G11" s="14"/>
    </row>
    <row r="12" spans="2:15" ht="17" customHeight="1" x14ac:dyDescent="0.35">
      <c r="B12" s="12" t="s">
        <v>4</v>
      </c>
      <c r="C12" s="43" t="s">
        <v>405</v>
      </c>
      <c r="D12" s="13" t="s">
        <v>4</v>
      </c>
      <c r="E12" s="14"/>
      <c r="F12" s="12" t="s">
        <v>4</v>
      </c>
      <c r="G12" s="14"/>
    </row>
    <row r="13" spans="2:15" ht="17" customHeight="1" x14ac:dyDescent="0.35">
      <c r="B13" s="12" t="s">
        <v>4</v>
      </c>
      <c r="C13" s="43" t="s">
        <v>408</v>
      </c>
      <c r="D13" s="13" t="s">
        <v>4</v>
      </c>
      <c r="E13" s="14"/>
      <c r="F13" s="12" t="s">
        <v>4</v>
      </c>
      <c r="G13" s="11"/>
    </row>
    <row r="14" spans="2:15" x14ac:dyDescent="0.35">
      <c r="B14" s="12" t="s">
        <v>4</v>
      </c>
      <c r="C14" s="42" t="s">
        <v>409</v>
      </c>
      <c r="D14" s="13" t="s">
        <v>4</v>
      </c>
      <c r="E14" s="17"/>
      <c r="F14" s="12" t="s">
        <v>4</v>
      </c>
      <c r="G14" s="18"/>
    </row>
    <row r="15" spans="2:15" x14ac:dyDescent="0.35">
      <c r="B15" s="16" t="s">
        <v>19</v>
      </c>
      <c r="C15" s="6"/>
      <c r="D15" s="15"/>
      <c r="E15" s="6"/>
      <c r="F15" s="6"/>
      <c r="G15" s="6"/>
    </row>
    <row r="16" spans="2:15" x14ac:dyDescent="0.35">
      <c r="B16" s="12" t="s">
        <v>4</v>
      </c>
      <c r="C16" s="43" t="s">
        <v>20</v>
      </c>
      <c r="D16" s="13" t="s">
        <v>4</v>
      </c>
      <c r="E16" s="43"/>
      <c r="F16" s="12" t="s">
        <v>4</v>
      </c>
      <c r="G16" s="17"/>
    </row>
    <row r="17" spans="2:7" x14ac:dyDescent="0.35">
      <c r="B17" s="12" t="s">
        <v>4</v>
      </c>
      <c r="C17" s="43" t="s">
        <v>406</v>
      </c>
      <c r="D17" s="13" t="s">
        <v>4</v>
      </c>
      <c r="E17" s="43"/>
      <c r="F17" s="12" t="s">
        <v>4</v>
      </c>
      <c r="G17" s="14"/>
    </row>
    <row r="18" spans="2:7" ht="15" customHeight="1" x14ac:dyDescent="0.35">
      <c r="B18" s="12" t="s">
        <v>4</v>
      </c>
      <c r="C18" s="14"/>
      <c r="D18" s="13" t="s">
        <v>4</v>
      </c>
      <c r="E18" s="45"/>
      <c r="F18" s="12" t="s">
        <v>4</v>
      </c>
    </row>
    <row r="19" spans="2:7" x14ac:dyDescent="0.35">
      <c r="B19" s="12" t="s">
        <v>4</v>
      </c>
      <c r="C19" s="11"/>
      <c r="D19" s="13" t="s">
        <v>4</v>
      </c>
      <c r="E19" s="17"/>
      <c r="F19" s="12" t="s">
        <v>4</v>
      </c>
      <c r="G19" s="17"/>
    </row>
    <row r="20" spans="2:7" x14ac:dyDescent="0.35">
      <c r="B20" s="16" t="s">
        <v>19</v>
      </c>
      <c r="C20" s="6"/>
      <c r="D20" s="15"/>
      <c r="E20" s="6"/>
      <c r="F20" s="6"/>
      <c r="G20" s="6"/>
    </row>
    <row r="21" spans="2:7" x14ac:dyDescent="0.35">
      <c r="B21" s="12" t="s">
        <v>4</v>
      </c>
      <c r="C21" s="43" t="s">
        <v>391</v>
      </c>
      <c r="D21" s="13" t="s">
        <v>4</v>
      </c>
      <c r="E21" s="14"/>
      <c r="F21" s="12" t="s">
        <v>4</v>
      </c>
      <c r="G21" s="6"/>
    </row>
    <row r="22" spans="2:7" x14ac:dyDescent="0.35">
      <c r="B22" s="12" t="s">
        <v>4</v>
      </c>
      <c r="C22" s="43" t="s">
        <v>402</v>
      </c>
      <c r="D22" s="13" t="s">
        <v>4</v>
      </c>
      <c r="E22" s="6"/>
      <c r="F22" s="12" t="s">
        <v>4</v>
      </c>
      <c r="G22" s="6"/>
    </row>
    <row r="23" spans="2:7" x14ac:dyDescent="0.35">
      <c r="B23" s="12" t="s">
        <v>4</v>
      </c>
      <c r="C23" s="43" t="s">
        <v>410</v>
      </c>
      <c r="D23" s="13" t="s">
        <v>4</v>
      </c>
      <c r="E23" s="6"/>
      <c r="F23" s="12" t="s">
        <v>4</v>
      </c>
      <c r="G23" s="6"/>
    </row>
    <row r="24" spans="2:7" x14ac:dyDescent="0.35">
      <c r="B24" s="12" t="s">
        <v>4</v>
      </c>
      <c r="C24" s="17"/>
      <c r="D24" s="13" t="s">
        <v>4</v>
      </c>
      <c r="E24" s="11"/>
      <c r="F24" s="12" t="s">
        <v>4</v>
      </c>
      <c r="G24" s="11"/>
    </row>
    <row r="25" spans="2:7" x14ac:dyDescent="0.35">
      <c r="B25" s="16" t="s">
        <v>14</v>
      </c>
      <c r="C25" s="6"/>
      <c r="D25" s="15"/>
      <c r="E25" s="6"/>
      <c r="F25" s="6"/>
      <c r="G25" s="6"/>
    </row>
    <row r="26" spans="2:7" x14ac:dyDescent="0.35">
      <c r="B26" s="12" t="s">
        <v>4</v>
      </c>
      <c r="C26" s="43" t="s">
        <v>403</v>
      </c>
      <c r="D26" s="13" t="s">
        <v>4</v>
      </c>
      <c r="E26" s="14"/>
      <c r="F26" s="12" t="s">
        <v>4</v>
      </c>
      <c r="G26" s="6"/>
    </row>
    <row r="27" spans="2:7" x14ac:dyDescent="0.35">
      <c r="B27" s="12" t="s">
        <v>4</v>
      </c>
      <c r="C27" s="14"/>
      <c r="D27" s="13" t="s">
        <v>4</v>
      </c>
      <c r="E27" s="14"/>
      <c r="F27" s="12" t="s">
        <v>4</v>
      </c>
      <c r="G27" s="6"/>
    </row>
    <row r="28" spans="2:7" x14ac:dyDescent="0.35">
      <c r="B28" s="12" t="s">
        <v>4</v>
      </c>
      <c r="C28" s="14"/>
      <c r="D28" s="13" t="s">
        <v>4</v>
      </c>
      <c r="E28" s="14"/>
      <c r="F28" s="12" t="s">
        <v>4</v>
      </c>
      <c r="G28" s="6"/>
    </row>
    <row r="29" spans="2:7" x14ac:dyDescent="0.35">
      <c r="B29" s="12" t="s">
        <v>4</v>
      </c>
      <c r="C29" s="17"/>
      <c r="D29" s="13" t="s">
        <v>4</v>
      </c>
      <c r="E29" s="11"/>
      <c r="F29" s="12" t="s">
        <v>4</v>
      </c>
      <c r="G29" s="11"/>
    </row>
    <row r="30" spans="2:7" x14ac:dyDescent="0.35">
      <c r="B30" s="16" t="s">
        <v>6</v>
      </c>
      <c r="C30" s="6"/>
      <c r="D30" s="15"/>
      <c r="E30" s="6"/>
      <c r="F30" s="6"/>
      <c r="G30" s="6"/>
    </row>
    <row r="31" spans="2:7" x14ac:dyDescent="0.35">
      <c r="B31" s="12" t="s">
        <v>4</v>
      </c>
      <c r="C31" s="43" t="s">
        <v>407</v>
      </c>
      <c r="D31" s="13" t="s">
        <v>4</v>
      </c>
      <c r="E31" s="6"/>
      <c r="F31" s="12" t="s">
        <v>4</v>
      </c>
      <c r="G31" s="6"/>
    </row>
    <row r="32" spans="2:7" x14ac:dyDescent="0.35">
      <c r="B32" s="12" t="s">
        <v>4</v>
      </c>
      <c r="C32" s="14"/>
      <c r="D32" s="13" t="s">
        <v>4</v>
      </c>
      <c r="E32" s="6"/>
      <c r="F32" s="12" t="s">
        <v>4</v>
      </c>
      <c r="G32" s="6"/>
    </row>
    <row r="33" spans="2:7" x14ac:dyDescent="0.35">
      <c r="B33" s="12" t="s">
        <v>4</v>
      </c>
      <c r="C33" s="6"/>
      <c r="D33" s="13" t="s">
        <v>4</v>
      </c>
      <c r="E33" s="6"/>
      <c r="F33" s="12" t="s">
        <v>4</v>
      </c>
      <c r="G33" s="6"/>
    </row>
    <row r="34" spans="2:7" x14ac:dyDescent="0.35">
      <c r="B34" s="12" t="s">
        <v>4</v>
      </c>
      <c r="D34" s="13" t="s">
        <v>4</v>
      </c>
      <c r="E34" s="11"/>
      <c r="F34" s="12" t="s">
        <v>4</v>
      </c>
      <c r="G34" s="11"/>
    </row>
    <row r="35" spans="2:7" ht="15" thickBot="1" x14ac:dyDescent="0.4"/>
    <row r="36" spans="2:7" ht="16" thickBot="1" x14ac:dyDescent="0.4">
      <c r="B36" s="185" t="s">
        <v>3</v>
      </c>
      <c r="C36" s="186"/>
      <c r="D36" s="186"/>
      <c r="E36" s="186"/>
      <c r="F36" s="186"/>
      <c r="G36" s="187"/>
    </row>
    <row r="37" spans="2:7" x14ac:dyDescent="0.35">
      <c r="B37" s="224"/>
      <c r="C37" s="225"/>
      <c r="D37" s="225"/>
      <c r="E37" s="225"/>
      <c r="F37" s="225"/>
      <c r="G37" s="226"/>
    </row>
    <row r="38" spans="2:7" x14ac:dyDescent="0.35">
      <c r="B38" s="227"/>
      <c r="C38" s="228"/>
      <c r="D38" s="228"/>
      <c r="E38" s="228"/>
      <c r="F38" s="228"/>
      <c r="G38" s="229"/>
    </row>
    <row r="39" spans="2:7" x14ac:dyDescent="0.35">
      <c r="B39" s="227"/>
      <c r="C39" s="228"/>
      <c r="D39" s="228"/>
      <c r="E39" s="228"/>
      <c r="F39" s="228"/>
      <c r="G39" s="229"/>
    </row>
    <row r="40" spans="2:7" x14ac:dyDescent="0.35">
      <c r="B40" s="227"/>
      <c r="C40" s="228"/>
      <c r="D40" s="228"/>
      <c r="E40" s="228"/>
      <c r="F40" s="228"/>
      <c r="G40" s="229"/>
    </row>
    <row r="41" spans="2:7" ht="15" thickBot="1" x14ac:dyDescent="0.4">
      <c r="B41" s="230"/>
      <c r="C41" s="231"/>
      <c r="D41" s="231"/>
      <c r="E41" s="231"/>
      <c r="F41" s="231"/>
      <c r="G41" s="232"/>
    </row>
    <row r="42" spans="2:7" ht="1" customHeight="1" thickBot="1" x14ac:dyDescent="0.4">
      <c r="B42" s="4"/>
      <c r="C42" s="3"/>
      <c r="D42" s="3"/>
      <c r="E42" s="3"/>
      <c r="F42" s="3"/>
      <c r="G42" s="2"/>
    </row>
    <row r="43" spans="2:7" ht="14" customHeight="1" thickBot="1" x14ac:dyDescent="0.4"/>
    <row r="44" spans="2:7" ht="15" thickBot="1" x14ac:dyDescent="0.4">
      <c r="B44" s="188" t="s">
        <v>1</v>
      </c>
      <c r="C44" s="189"/>
      <c r="D44" s="189"/>
      <c r="E44" s="189"/>
      <c r="F44" s="189"/>
      <c r="G44" s="190"/>
    </row>
    <row r="45" spans="2:7" ht="14.5" customHeight="1" x14ac:dyDescent="0.35">
      <c r="B45" s="215"/>
      <c r="C45" s="216"/>
      <c r="D45" s="216"/>
      <c r="E45" s="216"/>
      <c r="F45" s="216"/>
      <c r="G45" s="217"/>
    </row>
    <row r="46" spans="2:7" x14ac:dyDescent="0.35">
      <c r="B46" s="218"/>
      <c r="C46" s="219"/>
      <c r="D46" s="219"/>
      <c r="E46" s="219"/>
      <c r="F46" s="219"/>
      <c r="G46" s="220"/>
    </row>
    <row r="47" spans="2:7" x14ac:dyDescent="0.35">
      <c r="B47" s="218"/>
      <c r="C47" s="219"/>
      <c r="D47" s="219"/>
      <c r="E47" s="219"/>
      <c r="F47" s="219"/>
      <c r="G47" s="220"/>
    </row>
    <row r="48" spans="2:7" x14ac:dyDescent="0.35">
      <c r="B48" s="218"/>
      <c r="C48" s="219"/>
      <c r="D48" s="219"/>
      <c r="E48" s="219"/>
      <c r="F48" s="219"/>
      <c r="G48" s="220"/>
    </row>
    <row r="49" spans="2:7" ht="15" thickBot="1" x14ac:dyDescent="0.4">
      <c r="B49" s="221"/>
      <c r="C49" s="222"/>
      <c r="D49" s="222"/>
      <c r="E49" s="222"/>
      <c r="F49" s="222"/>
      <c r="G49" s="223"/>
    </row>
  </sheetData>
  <mergeCells count="6">
    <mergeCell ref="B45:G49"/>
    <mergeCell ref="B4:G4"/>
    <mergeCell ref="B9:G9"/>
    <mergeCell ref="B36:G36"/>
    <mergeCell ref="B37:G41"/>
    <mergeCell ref="B44:G44"/>
  </mergeCells>
  <pageMargins left="0.25" right="0.25" top="0.75" bottom="0.75" header="0.3" footer="0.3"/>
  <pageSetup paperSize="9" orientation="portrait" horizontalDpi="360" verticalDpi="360" r:id="rId1"/>
  <headerFooter>
    <oddHeader>&amp;LSemaine N° 9&amp;CTo Do List Directeur de Projet&amp;R&amp;G</oddHeader>
    <oddFooter>&amp;Lpar NGO&amp;CVersion 1.0 du &amp;D&amp;RSTUF'2019 Optimus</oddFooter>
  </headerFooter>
  <legacyDrawingHF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DDB76-A6AE-40AE-833C-7C5AFE48B156}">
  <sheetPr>
    <tabColor rgb="FFFFFF00"/>
  </sheetPr>
  <dimension ref="B1:O49"/>
  <sheetViews>
    <sheetView showGridLines="0" view="pageLayout" topLeftCell="A4" zoomScaleNormal="100" workbookViewId="0">
      <selection activeCell="E17" sqref="E17"/>
    </sheetView>
  </sheetViews>
  <sheetFormatPr baseColWidth="10" defaultColWidth="10.7265625" defaultRowHeight="14.5" x14ac:dyDescent="0.35"/>
  <cols>
    <col min="1" max="1" width="0.7265625" style="1" customWidth="1"/>
    <col min="2" max="2" width="4.90625" style="1" customWidth="1"/>
    <col min="3" max="3" width="33.7265625" style="1" customWidth="1"/>
    <col min="4" max="4" width="3" style="1" customWidth="1"/>
    <col min="5" max="5" width="29.08984375" style="1" customWidth="1"/>
    <col min="6" max="6" width="3.7265625" style="1" customWidth="1"/>
    <col min="7" max="7" width="23.7265625" style="1" customWidth="1"/>
    <col min="8" max="16384" width="10.7265625" style="1"/>
  </cols>
  <sheetData>
    <row r="1" spans="2:15" ht="6" customHeight="1" x14ac:dyDescent="0.35"/>
    <row r="2" spans="2:15" x14ac:dyDescent="0.35">
      <c r="B2" s="19" t="s">
        <v>45</v>
      </c>
      <c r="C2" s="42" t="s">
        <v>189</v>
      </c>
      <c r="D2" s="6"/>
      <c r="E2" s="6"/>
      <c r="F2" s="6"/>
      <c r="G2" s="6"/>
    </row>
    <row r="3" spans="2:15" ht="15" thickBot="1" x14ac:dyDescent="0.4">
      <c r="H3" s="11"/>
      <c r="I3" s="11"/>
      <c r="J3" s="11"/>
      <c r="K3" s="11"/>
      <c r="L3" s="11"/>
      <c r="M3" s="11"/>
      <c r="N3" s="11"/>
      <c r="O3" s="11"/>
    </row>
    <row r="4" spans="2:15" ht="16" thickBot="1" x14ac:dyDescent="0.4">
      <c r="B4" s="179" t="s">
        <v>44</v>
      </c>
      <c r="C4" s="180"/>
      <c r="D4" s="180"/>
      <c r="E4" s="180"/>
      <c r="F4" s="180"/>
      <c r="G4" s="181"/>
      <c r="H4" s="11"/>
      <c r="I4" s="11"/>
      <c r="J4" s="11"/>
      <c r="K4" s="11"/>
      <c r="L4" s="11"/>
      <c r="M4" s="11"/>
      <c r="N4" s="11"/>
      <c r="O4" s="11"/>
    </row>
    <row r="5" spans="2:15" x14ac:dyDescent="0.35">
      <c r="B5" s="7"/>
      <c r="C5" s="6"/>
      <c r="D5" s="6"/>
      <c r="E5" s="6"/>
      <c r="F5" s="6"/>
      <c r="G5" s="5"/>
      <c r="H5" s="11"/>
      <c r="I5" s="11"/>
      <c r="J5" s="11"/>
      <c r="K5" s="11"/>
      <c r="L5" s="11"/>
      <c r="M5" s="11"/>
      <c r="N5" s="11"/>
      <c r="O5" s="11"/>
    </row>
    <row r="6" spans="2:15" x14ac:dyDescent="0.35">
      <c r="B6" s="7"/>
      <c r="C6" s="6"/>
      <c r="D6" s="6"/>
      <c r="E6" s="6"/>
      <c r="F6" s="6"/>
      <c r="G6" s="5"/>
      <c r="H6" s="11"/>
      <c r="I6" s="11"/>
      <c r="J6" s="11"/>
      <c r="K6" s="11"/>
      <c r="L6" s="11"/>
      <c r="M6" s="11"/>
      <c r="N6" s="11"/>
      <c r="O6" s="11"/>
    </row>
    <row r="7" spans="2:15" ht="15" thickBot="1" x14ac:dyDescent="0.4">
      <c r="B7" s="4"/>
      <c r="C7" s="3"/>
      <c r="D7" s="3"/>
      <c r="E7" s="3"/>
      <c r="F7" s="3"/>
      <c r="G7" s="2"/>
    </row>
    <row r="8" spans="2:15" ht="15" thickBot="1" x14ac:dyDescent="0.4">
      <c r="B8" s="6"/>
      <c r="C8" s="6"/>
      <c r="D8" s="6"/>
      <c r="E8" s="6"/>
      <c r="F8" s="6"/>
      <c r="G8" s="6"/>
    </row>
    <row r="9" spans="2:15" ht="15" thickBot="1" x14ac:dyDescent="0.4">
      <c r="B9" s="182" t="s">
        <v>43</v>
      </c>
      <c r="C9" s="183"/>
      <c r="D9" s="183"/>
      <c r="E9" s="183"/>
      <c r="F9" s="183"/>
      <c r="G9" s="184"/>
    </row>
    <row r="10" spans="2:15" x14ac:dyDescent="0.35">
      <c r="B10" s="16" t="s">
        <v>42</v>
      </c>
      <c r="C10" s="6"/>
      <c r="D10" s="6"/>
      <c r="E10" s="6"/>
      <c r="F10" s="6"/>
      <c r="G10" s="6"/>
    </row>
    <row r="11" spans="2:15" ht="29" x14ac:dyDescent="0.35">
      <c r="B11" s="12" t="s">
        <v>4</v>
      </c>
      <c r="C11" s="42" t="s">
        <v>414</v>
      </c>
      <c r="D11" s="13" t="s">
        <v>4</v>
      </c>
      <c r="E11" s="14"/>
      <c r="F11" s="12" t="s">
        <v>4</v>
      </c>
      <c r="G11" s="14"/>
    </row>
    <row r="12" spans="2:15" ht="17" customHeight="1" x14ac:dyDescent="0.35">
      <c r="B12" s="12" t="s">
        <v>4</v>
      </c>
      <c r="C12" s="43" t="s">
        <v>389</v>
      </c>
      <c r="D12" s="13" t="s">
        <v>4</v>
      </c>
      <c r="E12" s="14"/>
      <c r="F12" s="12" t="s">
        <v>4</v>
      </c>
      <c r="G12" s="14"/>
    </row>
    <row r="13" spans="2:15" ht="17" customHeight="1" x14ac:dyDescent="0.35">
      <c r="B13" s="12" t="s">
        <v>4</v>
      </c>
      <c r="C13" s="43" t="s">
        <v>412</v>
      </c>
      <c r="D13" s="13" t="s">
        <v>4</v>
      </c>
      <c r="E13" s="14"/>
      <c r="F13" s="12" t="s">
        <v>4</v>
      </c>
      <c r="G13" s="11"/>
    </row>
    <row r="14" spans="2:15" x14ac:dyDescent="0.35">
      <c r="B14" s="12" t="s">
        <v>4</v>
      </c>
      <c r="C14" s="42" t="s">
        <v>415</v>
      </c>
      <c r="D14" s="13" t="s">
        <v>4</v>
      </c>
      <c r="E14" s="17"/>
      <c r="F14" s="12" t="s">
        <v>4</v>
      </c>
      <c r="G14" s="18"/>
    </row>
    <row r="15" spans="2:15" x14ac:dyDescent="0.35">
      <c r="B15" s="16" t="s">
        <v>19</v>
      </c>
      <c r="C15" s="6"/>
      <c r="D15" s="15"/>
      <c r="E15" s="6"/>
      <c r="F15" s="6"/>
      <c r="G15" s="6"/>
    </row>
    <row r="16" spans="2:15" x14ac:dyDescent="0.35">
      <c r="B16" s="12" t="s">
        <v>4</v>
      </c>
      <c r="C16" s="43" t="s">
        <v>411</v>
      </c>
      <c r="D16" s="13" t="s">
        <v>4</v>
      </c>
      <c r="E16" s="43" t="s">
        <v>420</v>
      </c>
      <c r="F16" s="12" t="s">
        <v>4</v>
      </c>
      <c r="G16" s="17"/>
    </row>
    <row r="17" spans="2:7" x14ac:dyDescent="0.35">
      <c r="B17" s="12" t="s">
        <v>4</v>
      </c>
      <c r="C17" s="43" t="s">
        <v>422</v>
      </c>
      <c r="D17" s="13" t="s">
        <v>4</v>
      </c>
      <c r="E17" s="43"/>
      <c r="F17" s="12" t="s">
        <v>4</v>
      </c>
      <c r="G17" s="14"/>
    </row>
    <row r="18" spans="2:7" ht="15" customHeight="1" x14ac:dyDescent="0.35">
      <c r="B18" s="12" t="s">
        <v>4</v>
      </c>
      <c r="C18" s="43" t="s">
        <v>417</v>
      </c>
      <c r="D18" s="13" t="s">
        <v>4</v>
      </c>
      <c r="E18" s="45"/>
      <c r="F18" s="12" t="s">
        <v>4</v>
      </c>
    </row>
    <row r="19" spans="2:7" x14ac:dyDescent="0.35">
      <c r="B19" s="12" t="s">
        <v>4</v>
      </c>
      <c r="C19" s="42" t="s">
        <v>418</v>
      </c>
      <c r="D19" s="13" t="s">
        <v>4</v>
      </c>
      <c r="E19" s="17"/>
      <c r="F19" s="12" t="s">
        <v>4</v>
      </c>
      <c r="G19" s="17"/>
    </row>
    <row r="20" spans="2:7" x14ac:dyDescent="0.35">
      <c r="B20" s="16" t="s">
        <v>19</v>
      </c>
      <c r="C20" s="6"/>
      <c r="D20" s="15"/>
      <c r="E20" s="6"/>
      <c r="F20" s="6"/>
      <c r="G20" s="6"/>
    </row>
    <row r="21" spans="2:7" x14ac:dyDescent="0.35">
      <c r="B21" s="12" t="s">
        <v>4</v>
      </c>
      <c r="C21" s="43" t="s">
        <v>413</v>
      </c>
      <c r="D21" s="13" t="s">
        <v>4</v>
      </c>
      <c r="E21" s="14"/>
      <c r="F21" s="12" t="s">
        <v>4</v>
      </c>
      <c r="G21" s="6"/>
    </row>
    <row r="22" spans="2:7" x14ac:dyDescent="0.35">
      <c r="B22" s="12" t="s">
        <v>4</v>
      </c>
      <c r="C22" s="43" t="s">
        <v>416</v>
      </c>
      <c r="D22" s="13" t="s">
        <v>4</v>
      </c>
      <c r="E22" s="6"/>
      <c r="F22" s="12" t="s">
        <v>4</v>
      </c>
      <c r="G22" s="6"/>
    </row>
    <row r="23" spans="2:7" x14ac:dyDescent="0.35">
      <c r="B23" s="12" t="s">
        <v>4</v>
      </c>
      <c r="C23" s="43" t="s">
        <v>421</v>
      </c>
      <c r="D23" s="13" t="s">
        <v>4</v>
      </c>
      <c r="E23" s="6"/>
      <c r="F23" s="12" t="s">
        <v>4</v>
      </c>
      <c r="G23" s="6"/>
    </row>
    <row r="24" spans="2:7" x14ac:dyDescent="0.35">
      <c r="B24" s="12" t="s">
        <v>4</v>
      </c>
      <c r="C24" s="17"/>
      <c r="D24" s="13" t="s">
        <v>4</v>
      </c>
      <c r="E24" s="11"/>
      <c r="F24" s="12" t="s">
        <v>4</v>
      </c>
      <c r="G24" s="11"/>
    </row>
    <row r="25" spans="2:7" x14ac:dyDescent="0.35">
      <c r="B25" s="16" t="s">
        <v>14</v>
      </c>
      <c r="C25" s="6"/>
      <c r="D25" s="15"/>
      <c r="E25" s="6"/>
      <c r="F25" s="6"/>
      <c r="G25" s="6"/>
    </row>
    <row r="26" spans="2:7" x14ac:dyDescent="0.35">
      <c r="B26" s="12" t="s">
        <v>4</v>
      </c>
      <c r="C26" s="43" t="s">
        <v>377</v>
      </c>
      <c r="D26" s="13" t="s">
        <v>4</v>
      </c>
      <c r="E26" s="14"/>
      <c r="F26" s="12" t="s">
        <v>4</v>
      </c>
      <c r="G26" s="6"/>
    </row>
    <row r="27" spans="2:7" x14ac:dyDescent="0.35">
      <c r="B27" s="12" t="s">
        <v>4</v>
      </c>
      <c r="C27" s="14"/>
      <c r="D27" s="13" t="s">
        <v>4</v>
      </c>
      <c r="E27" s="14"/>
      <c r="F27" s="12" t="s">
        <v>4</v>
      </c>
      <c r="G27" s="6"/>
    </row>
    <row r="28" spans="2:7" x14ac:dyDescent="0.35">
      <c r="B28" s="12" t="s">
        <v>4</v>
      </c>
      <c r="C28" s="14"/>
      <c r="D28" s="13" t="s">
        <v>4</v>
      </c>
      <c r="E28" s="14"/>
      <c r="F28" s="12" t="s">
        <v>4</v>
      </c>
      <c r="G28" s="6"/>
    </row>
    <row r="29" spans="2:7" x14ac:dyDescent="0.35">
      <c r="B29" s="12" t="s">
        <v>4</v>
      </c>
      <c r="C29" s="17"/>
      <c r="D29" s="13" t="s">
        <v>4</v>
      </c>
      <c r="E29" s="11"/>
      <c r="F29" s="12" t="s">
        <v>4</v>
      </c>
      <c r="G29" s="11"/>
    </row>
    <row r="30" spans="2:7" x14ac:dyDescent="0.35">
      <c r="B30" s="16" t="s">
        <v>6</v>
      </c>
      <c r="C30" s="6"/>
      <c r="D30" s="15"/>
      <c r="E30" s="6"/>
      <c r="F30" s="6"/>
      <c r="G30" s="6"/>
    </row>
    <row r="31" spans="2:7" x14ac:dyDescent="0.35">
      <c r="B31" s="12" t="s">
        <v>4</v>
      </c>
      <c r="C31" s="43" t="s">
        <v>419</v>
      </c>
      <c r="D31" s="13" t="s">
        <v>4</v>
      </c>
      <c r="E31" s="6"/>
      <c r="F31" s="12" t="s">
        <v>4</v>
      </c>
      <c r="G31" s="6"/>
    </row>
    <row r="32" spans="2:7" x14ac:dyDescent="0.35">
      <c r="B32" s="12" t="s">
        <v>4</v>
      </c>
      <c r="C32" s="14"/>
      <c r="D32" s="13" t="s">
        <v>4</v>
      </c>
      <c r="E32" s="6"/>
      <c r="F32" s="12" t="s">
        <v>4</v>
      </c>
      <c r="G32" s="6"/>
    </row>
    <row r="33" spans="2:7" x14ac:dyDescent="0.35">
      <c r="B33" s="12" t="s">
        <v>4</v>
      </c>
      <c r="C33" s="6"/>
      <c r="D33" s="13" t="s">
        <v>4</v>
      </c>
      <c r="E33" s="6"/>
      <c r="F33" s="12" t="s">
        <v>4</v>
      </c>
      <c r="G33" s="6"/>
    </row>
    <row r="34" spans="2:7" x14ac:dyDescent="0.35">
      <c r="B34" s="12" t="s">
        <v>4</v>
      </c>
      <c r="D34" s="13" t="s">
        <v>4</v>
      </c>
      <c r="E34" s="11"/>
      <c r="F34" s="12" t="s">
        <v>4</v>
      </c>
      <c r="G34" s="11"/>
    </row>
    <row r="35" spans="2:7" ht="15" thickBot="1" x14ac:dyDescent="0.4"/>
    <row r="36" spans="2:7" ht="16" thickBot="1" x14ac:dyDescent="0.4">
      <c r="B36" s="185" t="s">
        <v>3</v>
      </c>
      <c r="C36" s="186"/>
      <c r="D36" s="186"/>
      <c r="E36" s="186"/>
      <c r="F36" s="186"/>
      <c r="G36" s="187"/>
    </row>
    <row r="37" spans="2:7" x14ac:dyDescent="0.35">
      <c r="B37" s="224"/>
      <c r="C37" s="225"/>
      <c r="D37" s="225"/>
      <c r="E37" s="225"/>
      <c r="F37" s="225"/>
      <c r="G37" s="226"/>
    </row>
    <row r="38" spans="2:7" x14ac:dyDescent="0.35">
      <c r="B38" s="227"/>
      <c r="C38" s="228"/>
      <c r="D38" s="228"/>
      <c r="E38" s="228"/>
      <c r="F38" s="228"/>
      <c r="G38" s="229"/>
    </row>
    <row r="39" spans="2:7" x14ac:dyDescent="0.35">
      <c r="B39" s="227"/>
      <c r="C39" s="228"/>
      <c r="D39" s="228"/>
      <c r="E39" s="228"/>
      <c r="F39" s="228"/>
      <c r="G39" s="229"/>
    </row>
    <row r="40" spans="2:7" x14ac:dyDescent="0.35">
      <c r="B40" s="227"/>
      <c r="C40" s="228"/>
      <c r="D40" s="228"/>
      <c r="E40" s="228"/>
      <c r="F40" s="228"/>
      <c r="G40" s="229"/>
    </row>
    <row r="41" spans="2:7" ht="15" thickBot="1" x14ac:dyDescent="0.4">
      <c r="B41" s="230"/>
      <c r="C41" s="231"/>
      <c r="D41" s="231"/>
      <c r="E41" s="231"/>
      <c r="F41" s="231"/>
      <c r="G41" s="232"/>
    </row>
    <row r="42" spans="2:7" ht="1" customHeight="1" thickBot="1" x14ac:dyDescent="0.4">
      <c r="B42" s="4"/>
      <c r="C42" s="3"/>
      <c r="D42" s="3"/>
      <c r="E42" s="3"/>
      <c r="F42" s="3"/>
      <c r="G42" s="2"/>
    </row>
    <row r="43" spans="2:7" ht="14" customHeight="1" thickBot="1" x14ac:dyDescent="0.4"/>
    <row r="44" spans="2:7" ht="15" thickBot="1" x14ac:dyDescent="0.4">
      <c r="B44" s="188" t="s">
        <v>1</v>
      </c>
      <c r="C44" s="189"/>
      <c r="D44" s="189"/>
      <c r="E44" s="189"/>
      <c r="F44" s="189"/>
      <c r="G44" s="190"/>
    </row>
    <row r="45" spans="2:7" ht="14.5" customHeight="1" x14ac:dyDescent="0.35">
      <c r="B45" s="215"/>
      <c r="C45" s="216"/>
      <c r="D45" s="216"/>
      <c r="E45" s="216"/>
      <c r="F45" s="216"/>
      <c r="G45" s="217"/>
    </row>
    <row r="46" spans="2:7" x14ac:dyDescent="0.35">
      <c r="B46" s="218"/>
      <c r="C46" s="219"/>
      <c r="D46" s="219"/>
      <c r="E46" s="219"/>
      <c r="F46" s="219"/>
      <c r="G46" s="220"/>
    </row>
    <row r="47" spans="2:7" x14ac:dyDescent="0.35">
      <c r="B47" s="218"/>
      <c r="C47" s="219"/>
      <c r="D47" s="219"/>
      <c r="E47" s="219"/>
      <c r="F47" s="219"/>
      <c r="G47" s="220"/>
    </row>
    <row r="48" spans="2:7" x14ac:dyDescent="0.35">
      <c r="B48" s="218"/>
      <c r="C48" s="219"/>
      <c r="D48" s="219"/>
      <c r="E48" s="219"/>
      <c r="F48" s="219"/>
      <c r="G48" s="220"/>
    </row>
    <row r="49" spans="2:7" ht="15" thickBot="1" x14ac:dyDescent="0.4">
      <c r="B49" s="221"/>
      <c r="C49" s="222"/>
      <c r="D49" s="222"/>
      <c r="E49" s="222"/>
      <c r="F49" s="222"/>
      <c r="G49" s="223"/>
    </row>
  </sheetData>
  <mergeCells count="6">
    <mergeCell ref="B45:G49"/>
    <mergeCell ref="B4:G4"/>
    <mergeCell ref="B9:G9"/>
    <mergeCell ref="B36:G36"/>
    <mergeCell ref="B37:G41"/>
    <mergeCell ref="B44:G44"/>
  </mergeCells>
  <pageMargins left="0.25" right="0.25" top="0.75" bottom="0.75" header="0.3" footer="0.3"/>
  <pageSetup paperSize="9" orientation="portrait" horizontalDpi="360" verticalDpi="360" r:id="rId1"/>
  <headerFooter>
    <oddHeader>&amp;LSemaine N° 10&amp;CTo Do List Directeur de Projet&amp;R&amp;G</oddHeader>
    <oddFooter>&amp;Lpar NGO&amp;CVersion 1.0 du &amp;D&amp;RSTUF'2019 Optimus</oddFooter>
  </headerFooter>
  <legacyDrawingHF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457F1-8A22-492C-8B23-B69EF4E11062}">
  <sheetPr>
    <tabColor rgb="FF00B050"/>
  </sheetPr>
  <dimension ref="B1:O49"/>
  <sheetViews>
    <sheetView showGridLines="0" view="pageLayout" topLeftCell="A4" zoomScaleNormal="100" workbookViewId="0">
      <selection activeCell="E22" sqref="E22"/>
    </sheetView>
  </sheetViews>
  <sheetFormatPr baseColWidth="10" defaultColWidth="10.7265625" defaultRowHeight="14.5" x14ac:dyDescent="0.35"/>
  <cols>
    <col min="1" max="1" width="0.7265625" style="1" customWidth="1"/>
    <col min="2" max="2" width="4.90625" style="1" customWidth="1"/>
    <col min="3" max="3" width="33.54296875" style="1" customWidth="1"/>
    <col min="4" max="4" width="3" style="1" customWidth="1"/>
    <col min="5" max="5" width="29.08984375" style="1" customWidth="1"/>
    <col min="6" max="6" width="3.7265625" style="1" customWidth="1"/>
    <col min="7" max="7" width="23.7265625" style="1" customWidth="1"/>
    <col min="8" max="16384" width="10.7265625" style="1"/>
  </cols>
  <sheetData>
    <row r="1" spans="2:15" ht="6" customHeight="1" x14ac:dyDescent="0.35"/>
    <row r="2" spans="2:15" x14ac:dyDescent="0.35">
      <c r="B2" s="19" t="s">
        <v>45</v>
      </c>
      <c r="C2" s="42" t="s">
        <v>190</v>
      </c>
      <c r="D2" s="6"/>
      <c r="E2" s="6"/>
      <c r="F2" s="6"/>
      <c r="G2" s="6"/>
    </row>
    <row r="3" spans="2:15" ht="15" thickBot="1" x14ac:dyDescent="0.4">
      <c r="H3" s="11"/>
      <c r="I3" s="11"/>
      <c r="J3" s="11"/>
      <c r="K3" s="11"/>
      <c r="L3" s="11"/>
      <c r="M3" s="11"/>
      <c r="N3" s="11"/>
      <c r="O3" s="11"/>
    </row>
    <row r="4" spans="2:15" ht="16" thickBot="1" x14ac:dyDescent="0.4">
      <c r="B4" s="179" t="s">
        <v>44</v>
      </c>
      <c r="C4" s="180"/>
      <c r="D4" s="180"/>
      <c r="E4" s="180"/>
      <c r="F4" s="180"/>
      <c r="G4" s="181"/>
      <c r="H4" s="11"/>
      <c r="I4" s="11"/>
      <c r="J4" s="11"/>
      <c r="K4" s="11"/>
      <c r="L4" s="11"/>
      <c r="M4" s="11"/>
      <c r="N4" s="11"/>
      <c r="O4" s="11"/>
    </row>
    <row r="5" spans="2:15" x14ac:dyDescent="0.35">
      <c r="B5" s="7"/>
      <c r="C5" s="6"/>
      <c r="D5" s="6"/>
      <c r="E5" s="6"/>
      <c r="F5" s="6"/>
      <c r="G5" s="5"/>
      <c r="H5" s="11"/>
      <c r="I5" s="11"/>
      <c r="J5" s="11"/>
      <c r="K5" s="11"/>
      <c r="L5" s="11"/>
      <c r="M5" s="11"/>
      <c r="N5" s="11"/>
      <c r="O5" s="11"/>
    </row>
    <row r="6" spans="2:15" x14ac:dyDescent="0.35">
      <c r="B6" s="7"/>
      <c r="C6" s="6"/>
      <c r="D6" s="6"/>
      <c r="E6" s="6"/>
      <c r="F6" s="6"/>
      <c r="G6" s="5"/>
      <c r="H6" s="11"/>
      <c r="I6" s="11"/>
      <c r="J6" s="11"/>
      <c r="K6" s="11"/>
      <c r="L6" s="11"/>
      <c r="M6" s="11"/>
      <c r="N6" s="11"/>
      <c r="O6" s="11"/>
    </row>
    <row r="7" spans="2:15" ht="15" thickBot="1" x14ac:dyDescent="0.4">
      <c r="B7" s="4"/>
      <c r="C7" s="3"/>
      <c r="D7" s="3"/>
      <c r="E7" s="3"/>
      <c r="F7" s="3"/>
      <c r="G7" s="2"/>
    </row>
    <row r="8" spans="2:15" ht="15" thickBot="1" x14ac:dyDescent="0.4">
      <c r="B8" s="6"/>
      <c r="C8" s="6"/>
      <c r="D8" s="6"/>
      <c r="E8" s="6"/>
      <c r="F8" s="6"/>
      <c r="G8" s="6"/>
    </row>
    <row r="9" spans="2:15" ht="15" thickBot="1" x14ac:dyDescent="0.4">
      <c r="B9" s="182" t="s">
        <v>43</v>
      </c>
      <c r="C9" s="183"/>
      <c r="D9" s="183"/>
      <c r="E9" s="183"/>
      <c r="F9" s="183"/>
      <c r="G9" s="184"/>
    </row>
    <row r="10" spans="2:15" x14ac:dyDescent="0.35">
      <c r="B10" s="16" t="s">
        <v>42</v>
      </c>
      <c r="C10" s="6"/>
      <c r="D10" s="6"/>
      <c r="E10" s="6"/>
      <c r="F10" s="6"/>
      <c r="G10" s="6"/>
    </row>
    <row r="11" spans="2:15" x14ac:dyDescent="0.35">
      <c r="B11" s="12" t="s">
        <v>4</v>
      </c>
      <c r="C11" s="42"/>
      <c r="D11" s="13" t="s">
        <v>4</v>
      </c>
      <c r="E11" s="14"/>
      <c r="F11" s="12" t="s">
        <v>4</v>
      </c>
      <c r="G11" s="14"/>
    </row>
    <row r="12" spans="2:15" ht="17" customHeight="1" x14ac:dyDescent="0.35">
      <c r="B12" s="12" t="s">
        <v>4</v>
      </c>
      <c r="C12" s="14"/>
      <c r="D12" s="13" t="s">
        <v>4</v>
      </c>
      <c r="E12" s="14"/>
      <c r="F12" s="12" t="s">
        <v>4</v>
      </c>
      <c r="G12" s="14"/>
    </row>
    <row r="13" spans="2:15" ht="17" customHeight="1" x14ac:dyDescent="0.35">
      <c r="B13" s="12" t="s">
        <v>4</v>
      </c>
      <c r="C13" s="43"/>
      <c r="D13" s="13" t="s">
        <v>4</v>
      </c>
      <c r="E13" s="14"/>
      <c r="F13" s="12" t="s">
        <v>4</v>
      </c>
      <c r="G13" s="11"/>
    </row>
    <row r="14" spans="2:15" x14ac:dyDescent="0.35">
      <c r="B14" s="12" t="s">
        <v>4</v>
      </c>
      <c r="C14" s="17"/>
      <c r="D14" s="13" t="s">
        <v>4</v>
      </c>
      <c r="E14" s="17"/>
      <c r="F14" s="12" t="s">
        <v>4</v>
      </c>
      <c r="G14" s="18"/>
    </row>
    <row r="15" spans="2:15" x14ac:dyDescent="0.35">
      <c r="B15" s="16" t="s">
        <v>19</v>
      </c>
      <c r="C15" s="6"/>
      <c r="D15" s="15"/>
      <c r="E15" s="6"/>
      <c r="F15" s="6"/>
      <c r="G15" s="6"/>
    </row>
    <row r="16" spans="2:15" x14ac:dyDescent="0.35">
      <c r="B16" s="12" t="s">
        <v>4</v>
      </c>
      <c r="C16" s="43"/>
      <c r="D16" s="13" t="s">
        <v>4</v>
      </c>
      <c r="E16" s="43"/>
      <c r="F16" s="12" t="s">
        <v>4</v>
      </c>
      <c r="G16" s="17"/>
    </row>
    <row r="17" spans="2:7" x14ac:dyDescent="0.35">
      <c r="B17" s="12" t="s">
        <v>4</v>
      </c>
      <c r="C17" s="14"/>
      <c r="D17" s="13" t="s">
        <v>4</v>
      </c>
      <c r="E17" s="43"/>
      <c r="F17" s="12" t="s">
        <v>4</v>
      </c>
      <c r="G17" s="14"/>
    </row>
    <row r="18" spans="2:7" ht="15" customHeight="1" x14ac:dyDescent="0.35">
      <c r="B18" s="12" t="s">
        <v>4</v>
      </c>
      <c r="C18" s="14"/>
      <c r="D18" s="13" t="s">
        <v>4</v>
      </c>
      <c r="E18" s="45"/>
      <c r="F18" s="12" t="s">
        <v>4</v>
      </c>
    </row>
    <row r="19" spans="2:7" x14ac:dyDescent="0.35">
      <c r="B19" s="12" t="s">
        <v>4</v>
      </c>
      <c r="C19" s="11"/>
      <c r="D19" s="13" t="s">
        <v>4</v>
      </c>
      <c r="E19" s="17"/>
      <c r="F19" s="12" t="s">
        <v>4</v>
      </c>
      <c r="G19" s="17"/>
    </row>
    <row r="20" spans="2:7" x14ac:dyDescent="0.35">
      <c r="B20" s="16" t="s">
        <v>19</v>
      </c>
      <c r="C20" s="6"/>
      <c r="D20" s="15"/>
      <c r="E20" s="6"/>
      <c r="F20" s="6"/>
      <c r="G20" s="6"/>
    </row>
    <row r="21" spans="2:7" x14ac:dyDescent="0.35">
      <c r="B21" s="12" t="s">
        <v>4</v>
      </c>
      <c r="C21" s="6"/>
      <c r="D21" s="13" t="s">
        <v>4</v>
      </c>
      <c r="E21" s="14"/>
      <c r="F21" s="12" t="s">
        <v>4</v>
      </c>
      <c r="G21" s="6"/>
    </row>
    <row r="22" spans="2:7" x14ac:dyDescent="0.35">
      <c r="B22" s="12" t="s">
        <v>4</v>
      </c>
      <c r="C22" s="14"/>
      <c r="D22" s="13" t="s">
        <v>4</v>
      </c>
      <c r="E22" s="6"/>
      <c r="F22" s="12" t="s">
        <v>4</v>
      </c>
      <c r="G22" s="6"/>
    </row>
    <row r="23" spans="2:7" x14ac:dyDescent="0.35">
      <c r="B23" s="12" t="s">
        <v>4</v>
      </c>
      <c r="C23" s="14"/>
      <c r="D23" s="13" t="s">
        <v>4</v>
      </c>
      <c r="E23" s="6"/>
      <c r="F23" s="12" t="s">
        <v>4</v>
      </c>
      <c r="G23" s="6"/>
    </row>
    <row r="24" spans="2:7" x14ac:dyDescent="0.35">
      <c r="B24" s="12" t="s">
        <v>4</v>
      </c>
      <c r="C24" s="17"/>
      <c r="D24" s="13" t="s">
        <v>4</v>
      </c>
      <c r="E24" s="11"/>
      <c r="F24" s="12" t="s">
        <v>4</v>
      </c>
      <c r="G24" s="11"/>
    </row>
    <row r="25" spans="2:7" x14ac:dyDescent="0.35">
      <c r="B25" s="16" t="s">
        <v>14</v>
      </c>
      <c r="C25" s="6"/>
      <c r="D25" s="15"/>
      <c r="E25" s="6"/>
      <c r="F25" s="6"/>
      <c r="G25" s="6"/>
    </row>
    <row r="26" spans="2:7" x14ac:dyDescent="0.35">
      <c r="B26" s="12" t="s">
        <v>4</v>
      </c>
      <c r="C26" s="43"/>
      <c r="D26" s="13" t="s">
        <v>4</v>
      </c>
      <c r="E26" s="14"/>
      <c r="F26" s="12" t="s">
        <v>4</v>
      </c>
      <c r="G26" s="6"/>
    </row>
    <row r="27" spans="2:7" x14ac:dyDescent="0.35">
      <c r="B27" s="12" t="s">
        <v>4</v>
      </c>
      <c r="C27" s="14"/>
      <c r="D27" s="13" t="s">
        <v>4</v>
      </c>
      <c r="E27" s="14"/>
      <c r="F27" s="12" t="s">
        <v>4</v>
      </c>
      <c r="G27" s="6"/>
    </row>
    <row r="28" spans="2:7" x14ac:dyDescent="0.35">
      <c r="B28" s="12" t="s">
        <v>4</v>
      </c>
      <c r="C28" s="14"/>
      <c r="D28" s="13" t="s">
        <v>4</v>
      </c>
      <c r="E28" s="14"/>
      <c r="F28" s="12" t="s">
        <v>4</v>
      </c>
      <c r="G28" s="6"/>
    </row>
    <row r="29" spans="2:7" x14ac:dyDescent="0.35">
      <c r="B29" s="12" t="s">
        <v>4</v>
      </c>
      <c r="C29" s="17"/>
      <c r="D29" s="13" t="s">
        <v>4</v>
      </c>
      <c r="E29" s="11"/>
      <c r="F29" s="12" t="s">
        <v>4</v>
      </c>
      <c r="G29" s="11"/>
    </row>
    <row r="30" spans="2:7" x14ac:dyDescent="0.35">
      <c r="B30" s="16" t="s">
        <v>6</v>
      </c>
      <c r="C30" s="6"/>
      <c r="D30" s="15"/>
      <c r="E30" s="6"/>
      <c r="F30" s="6"/>
      <c r="G30" s="6"/>
    </row>
    <row r="31" spans="2:7" x14ac:dyDescent="0.35">
      <c r="B31" s="12" t="s">
        <v>4</v>
      </c>
      <c r="C31" s="43"/>
      <c r="D31" s="13" t="s">
        <v>4</v>
      </c>
      <c r="E31" s="6"/>
      <c r="F31" s="12" t="s">
        <v>4</v>
      </c>
      <c r="G31" s="6"/>
    </row>
    <row r="32" spans="2:7" x14ac:dyDescent="0.35">
      <c r="B32" s="12" t="s">
        <v>4</v>
      </c>
      <c r="C32" s="14"/>
      <c r="D32" s="13" t="s">
        <v>4</v>
      </c>
      <c r="E32" s="6"/>
      <c r="F32" s="12" t="s">
        <v>4</v>
      </c>
      <c r="G32" s="6"/>
    </row>
    <row r="33" spans="2:7" x14ac:dyDescent="0.35">
      <c r="B33" s="12" t="s">
        <v>4</v>
      </c>
      <c r="C33" s="6"/>
      <c r="D33" s="13" t="s">
        <v>4</v>
      </c>
      <c r="E33" s="6"/>
      <c r="F33" s="12" t="s">
        <v>4</v>
      </c>
      <c r="G33" s="6"/>
    </row>
    <row r="34" spans="2:7" x14ac:dyDescent="0.35">
      <c r="B34" s="12" t="s">
        <v>4</v>
      </c>
      <c r="D34" s="13" t="s">
        <v>4</v>
      </c>
      <c r="E34" s="11"/>
      <c r="F34" s="12" t="s">
        <v>4</v>
      </c>
      <c r="G34" s="11"/>
    </row>
    <row r="35" spans="2:7" ht="15" thickBot="1" x14ac:dyDescent="0.4"/>
    <row r="36" spans="2:7" ht="16" thickBot="1" x14ac:dyDescent="0.4">
      <c r="B36" s="185" t="s">
        <v>3</v>
      </c>
      <c r="C36" s="186"/>
      <c r="D36" s="186"/>
      <c r="E36" s="186"/>
      <c r="F36" s="186"/>
      <c r="G36" s="187"/>
    </row>
    <row r="37" spans="2:7" x14ac:dyDescent="0.35">
      <c r="B37" s="224"/>
      <c r="C37" s="225"/>
      <c r="D37" s="225"/>
      <c r="E37" s="225"/>
      <c r="F37" s="225"/>
      <c r="G37" s="226"/>
    </row>
    <row r="38" spans="2:7" x14ac:dyDescent="0.35">
      <c r="B38" s="227"/>
      <c r="C38" s="228"/>
      <c r="D38" s="228"/>
      <c r="E38" s="228"/>
      <c r="F38" s="228"/>
      <c r="G38" s="229"/>
    </row>
    <row r="39" spans="2:7" x14ac:dyDescent="0.35">
      <c r="B39" s="227"/>
      <c r="C39" s="228"/>
      <c r="D39" s="228"/>
      <c r="E39" s="228"/>
      <c r="F39" s="228"/>
      <c r="G39" s="229"/>
    </row>
    <row r="40" spans="2:7" x14ac:dyDescent="0.35">
      <c r="B40" s="227"/>
      <c r="C40" s="228"/>
      <c r="D40" s="228"/>
      <c r="E40" s="228"/>
      <c r="F40" s="228"/>
      <c r="G40" s="229"/>
    </row>
    <row r="41" spans="2:7" ht="15" thickBot="1" x14ac:dyDescent="0.4">
      <c r="B41" s="230"/>
      <c r="C41" s="231"/>
      <c r="D41" s="231"/>
      <c r="E41" s="231"/>
      <c r="F41" s="231"/>
      <c r="G41" s="232"/>
    </row>
    <row r="42" spans="2:7" ht="1" customHeight="1" thickBot="1" x14ac:dyDescent="0.4">
      <c r="B42" s="4"/>
      <c r="C42" s="3"/>
      <c r="D42" s="3"/>
      <c r="E42" s="3"/>
      <c r="F42" s="3"/>
      <c r="G42" s="2"/>
    </row>
    <row r="43" spans="2:7" ht="14" customHeight="1" thickBot="1" x14ac:dyDescent="0.4"/>
    <row r="44" spans="2:7" ht="15" thickBot="1" x14ac:dyDescent="0.4">
      <c r="B44" s="188" t="s">
        <v>1</v>
      </c>
      <c r="C44" s="189"/>
      <c r="D44" s="189"/>
      <c r="E44" s="189"/>
      <c r="F44" s="189"/>
      <c r="G44" s="190"/>
    </row>
    <row r="45" spans="2:7" ht="14.5" customHeight="1" x14ac:dyDescent="0.35">
      <c r="B45" s="215"/>
      <c r="C45" s="216"/>
      <c r="D45" s="216"/>
      <c r="E45" s="216"/>
      <c r="F45" s="216"/>
      <c r="G45" s="217"/>
    </row>
    <row r="46" spans="2:7" x14ac:dyDescent="0.35">
      <c r="B46" s="218"/>
      <c r="C46" s="219"/>
      <c r="D46" s="219"/>
      <c r="E46" s="219"/>
      <c r="F46" s="219"/>
      <c r="G46" s="220"/>
    </row>
    <row r="47" spans="2:7" x14ac:dyDescent="0.35">
      <c r="B47" s="218"/>
      <c r="C47" s="219"/>
      <c r="D47" s="219"/>
      <c r="E47" s="219"/>
      <c r="F47" s="219"/>
      <c r="G47" s="220"/>
    </row>
    <row r="48" spans="2:7" x14ac:dyDescent="0.35">
      <c r="B48" s="218"/>
      <c r="C48" s="219"/>
      <c r="D48" s="219"/>
      <c r="E48" s="219"/>
      <c r="F48" s="219"/>
      <c r="G48" s="220"/>
    </row>
    <row r="49" spans="2:7" ht="15" thickBot="1" x14ac:dyDescent="0.4">
      <c r="B49" s="221"/>
      <c r="C49" s="222"/>
      <c r="D49" s="222"/>
      <c r="E49" s="222"/>
      <c r="F49" s="222"/>
      <c r="G49" s="223"/>
    </row>
  </sheetData>
  <mergeCells count="6">
    <mergeCell ref="B45:G49"/>
    <mergeCell ref="B4:G4"/>
    <mergeCell ref="B9:G9"/>
    <mergeCell ref="B36:G36"/>
    <mergeCell ref="B37:G41"/>
    <mergeCell ref="B44:G44"/>
  </mergeCells>
  <pageMargins left="0.25" right="0.25" top="0.75" bottom="0.75" header="0.3" footer="0.3"/>
  <pageSetup paperSize="9" orientation="portrait" horizontalDpi="360" verticalDpi="360" r:id="rId1"/>
  <headerFooter>
    <oddHeader>&amp;LSemaine N° 11&amp;CTo Do List Directeur de Projet&amp;R&amp;G</oddHeader>
    <oddFooter>&amp;Lpar NGO&amp;CVersion 1.0 du &amp;D&amp;RSTUF'2019 Optimus</oddFooter>
  </headerFooter>
  <legacyDrawingHF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1D57-17CF-49B1-AB05-6F58A2CF8802}">
  <sheetPr>
    <tabColor rgb="FF00B050"/>
  </sheetPr>
  <dimension ref="B1:O49"/>
  <sheetViews>
    <sheetView showGridLines="0" view="pageLayout" zoomScaleNormal="100" workbookViewId="0">
      <selection activeCell="E22" sqref="E22"/>
    </sheetView>
  </sheetViews>
  <sheetFormatPr baseColWidth="10" defaultColWidth="10.7265625" defaultRowHeight="14.5" x14ac:dyDescent="0.35"/>
  <cols>
    <col min="1" max="1" width="0.7265625" style="1" customWidth="1"/>
    <col min="2" max="2" width="4.90625" style="1" customWidth="1"/>
    <col min="3" max="3" width="33.54296875" style="1" customWidth="1"/>
    <col min="4" max="4" width="3" style="1" customWidth="1"/>
    <col min="5" max="5" width="29.08984375" style="1" customWidth="1"/>
    <col min="6" max="6" width="3.7265625" style="1" customWidth="1"/>
    <col min="7" max="7" width="23.7265625" style="1" customWidth="1"/>
    <col min="8" max="16384" width="10.7265625" style="1"/>
  </cols>
  <sheetData>
    <row r="1" spans="2:15" ht="6" customHeight="1" x14ac:dyDescent="0.35"/>
    <row r="2" spans="2:15" x14ac:dyDescent="0.35">
      <c r="B2" s="19" t="s">
        <v>45</v>
      </c>
      <c r="C2" s="42" t="s">
        <v>191</v>
      </c>
      <c r="D2" s="6"/>
      <c r="E2" s="6"/>
      <c r="F2" s="6"/>
      <c r="G2" s="6"/>
    </row>
    <row r="3" spans="2:15" ht="15" thickBot="1" x14ac:dyDescent="0.4">
      <c r="H3" s="11"/>
      <c r="I3" s="11"/>
      <c r="J3" s="11"/>
      <c r="K3" s="11"/>
      <c r="L3" s="11"/>
      <c r="M3" s="11"/>
      <c r="N3" s="11"/>
      <c r="O3" s="11"/>
    </row>
    <row r="4" spans="2:15" ht="16" thickBot="1" x14ac:dyDescent="0.4">
      <c r="B4" s="179" t="s">
        <v>44</v>
      </c>
      <c r="C4" s="180"/>
      <c r="D4" s="180"/>
      <c r="E4" s="180"/>
      <c r="F4" s="180"/>
      <c r="G4" s="181"/>
      <c r="H4" s="11"/>
      <c r="I4" s="11"/>
      <c r="J4" s="11"/>
      <c r="K4" s="11"/>
      <c r="L4" s="11"/>
      <c r="M4" s="11"/>
      <c r="N4" s="11"/>
      <c r="O4" s="11"/>
    </row>
    <row r="5" spans="2:15" x14ac:dyDescent="0.35">
      <c r="B5" s="7"/>
      <c r="C5" s="6"/>
      <c r="D5" s="6"/>
      <c r="E5" s="6"/>
      <c r="F5" s="6"/>
      <c r="G5" s="5"/>
      <c r="H5" s="11"/>
      <c r="I5" s="11"/>
      <c r="J5" s="11"/>
      <c r="K5" s="11"/>
      <c r="L5" s="11"/>
      <c r="M5" s="11"/>
      <c r="N5" s="11"/>
      <c r="O5" s="11"/>
    </row>
    <row r="6" spans="2:15" x14ac:dyDescent="0.35">
      <c r="B6" s="7"/>
      <c r="C6" s="6"/>
      <c r="D6" s="6"/>
      <c r="E6" s="6"/>
      <c r="F6" s="6"/>
      <c r="G6" s="5"/>
      <c r="H6" s="11"/>
      <c r="I6" s="11"/>
      <c r="J6" s="11"/>
      <c r="K6" s="11"/>
      <c r="L6" s="11"/>
      <c r="M6" s="11"/>
      <c r="N6" s="11"/>
      <c r="O6" s="11"/>
    </row>
    <row r="7" spans="2:15" ht="15" thickBot="1" x14ac:dyDescent="0.4">
      <c r="B7" s="4"/>
      <c r="C7" s="3"/>
      <c r="D7" s="3"/>
      <c r="E7" s="3"/>
      <c r="F7" s="3"/>
      <c r="G7" s="2"/>
    </row>
    <row r="8" spans="2:15" ht="15" thickBot="1" x14ac:dyDescent="0.4">
      <c r="B8" s="6"/>
      <c r="C8" s="6"/>
      <c r="D8" s="6"/>
      <c r="E8" s="6"/>
      <c r="F8" s="6"/>
      <c r="G8" s="6"/>
    </row>
    <row r="9" spans="2:15" ht="15" thickBot="1" x14ac:dyDescent="0.4">
      <c r="B9" s="182" t="s">
        <v>43</v>
      </c>
      <c r="C9" s="183"/>
      <c r="D9" s="183"/>
      <c r="E9" s="183"/>
      <c r="F9" s="183"/>
      <c r="G9" s="184"/>
    </row>
    <row r="10" spans="2:15" x14ac:dyDescent="0.35">
      <c r="B10" s="16" t="s">
        <v>42</v>
      </c>
      <c r="C10" s="6"/>
      <c r="D10" s="6"/>
      <c r="E10" s="6"/>
      <c r="F10" s="6"/>
      <c r="G10" s="6"/>
    </row>
    <row r="11" spans="2:15" x14ac:dyDescent="0.35">
      <c r="B11" s="12" t="s">
        <v>4</v>
      </c>
      <c r="C11" s="42"/>
      <c r="D11" s="13" t="s">
        <v>4</v>
      </c>
      <c r="E11" s="14"/>
      <c r="F11" s="12" t="s">
        <v>4</v>
      </c>
      <c r="G11" s="14"/>
    </row>
    <row r="12" spans="2:15" ht="17" customHeight="1" x14ac:dyDescent="0.35">
      <c r="B12" s="12" t="s">
        <v>4</v>
      </c>
      <c r="C12" s="14"/>
      <c r="D12" s="13" t="s">
        <v>4</v>
      </c>
      <c r="E12" s="14"/>
      <c r="F12" s="12" t="s">
        <v>4</v>
      </c>
      <c r="G12" s="14"/>
    </row>
    <row r="13" spans="2:15" ht="17" customHeight="1" x14ac:dyDescent="0.35">
      <c r="B13" s="12" t="s">
        <v>4</v>
      </c>
      <c r="C13" s="43"/>
      <c r="D13" s="13" t="s">
        <v>4</v>
      </c>
      <c r="E13" s="14"/>
      <c r="F13" s="12" t="s">
        <v>4</v>
      </c>
      <c r="G13" s="11"/>
    </row>
    <row r="14" spans="2:15" x14ac:dyDescent="0.35">
      <c r="B14" s="12" t="s">
        <v>4</v>
      </c>
      <c r="C14" s="17"/>
      <c r="D14" s="13" t="s">
        <v>4</v>
      </c>
      <c r="E14" s="17"/>
      <c r="F14" s="12" t="s">
        <v>4</v>
      </c>
      <c r="G14" s="18"/>
    </row>
    <row r="15" spans="2:15" x14ac:dyDescent="0.35">
      <c r="B15" s="16" t="s">
        <v>19</v>
      </c>
      <c r="C15" s="6"/>
      <c r="D15" s="15"/>
      <c r="E15" s="6"/>
      <c r="F15" s="6"/>
      <c r="G15" s="6"/>
    </row>
    <row r="16" spans="2:15" x14ac:dyDescent="0.35">
      <c r="B16" s="12" t="s">
        <v>4</v>
      </c>
      <c r="C16" s="43"/>
      <c r="D16" s="13" t="s">
        <v>4</v>
      </c>
      <c r="E16" s="43"/>
      <c r="F16" s="12" t="s">
        <v>4</v>
      </c>
      <c r="G16" s="17"/>
    </row>
    <row r="17" spans="2:7" x14ac:dyDescent="0.35">
      <c r="B17" s="12" t="s">
        <v>4</v>
      </c>
      <c r="C17" s="14"/>
      <c r="D17" s="13" t="s">
        <v>4</v>
      </c>
      <c r="E17" s="43"/>
      <c r="F17" s="12" t="s">
        <v>4</v>
      </c>
      <c r="G17" s="14"/>
    </row>
    <row r="18" spans="2:7" ht="15" customHeight="1" x14ac:dyDescent="0.35">
      <c r="B18" s="12" t="s">
        <v>4</v>
      </c>
      <c r="C18" s="14"/>
      <c r="D18" s="13" t="s">
        <v>4</v>
      </c>
      <c r="E18" s="45"/>
      <c r="F18" s="12" t="s">
        <v>4</v>
      </c>
    </row>
    <row r="19" spans="2:7" x14ac:dyDescent="0.35">
      <c r="B19" s="12" t="s">
        <v>4</v>
      </c>
      <c r="C19" s="11"/>
      <c r="D19" s="13" t="s">
        <v>4</v>
      </c>
      <c r="E19" s="17"/>
      <c r="F19" s="12" t="s">
        <v>4</v>
      </c>
      <c r="G19" s="17"/>
    </row>
    <row r="20" spans="2:7" x14ac:dyDescent="0.35">
      <c r="B20" s="16" t="s">
        <v>19</v>
      </c>
      <c r="C20" s="6"/>
      <c r="D20" s="15"/>
      <c r="E20" s="6"/>
      <c r="F20" s="6"/>
      <c r="G20" s="6"/>
    </row>
    <row r="21" spans="2:7" x14ac:dyDescent="0.35">
      <c r="B21" s="12" t="s">
        <v>4</v>
      </c>
      <c r="C21" s="6"/>
      <c r="D21" s="13" t="s">
        <v>4</v>
      </c>
      <c r="E21" s="14"/>
      <c r="F21" s="12" t="s">
        <v>4</v>
      </c>
      <c r="G21" s="6"/>
    </row>
    <row r="22" spans="2:7" x14ac:dyDescent="0.35">
      <c r="B22" s="12" t="s">
        <v>4</v>
      </c>
      <c r="C22" s="14"/>
      <c r="D22" s="13" t="s">
        <v>4</v>
      </c>
      <c r="E22" s="6"/>
      <c r="F22" s="12" t="s">
        <v>4</v>
      </c>
      <c r="G22" s="6"/>
    </row>
    <row r="23" spans="2:7" x14ac:dyDescent="0.35">
      <c r="B23" s="12" t="s">
        <v>4</v>
      </c>
      <c r="C23" s="14"/>
      <c r="D23" s="13" t="s">
        <v>4</v>
      </c>
      <c r="E23" s="6"/>
      <c r="F23" s="12" t="s">
        <v>4</v>
      </c>
      <c r="G23" s="6"/>
    </row>
    <row r="24" spans="2:7" x14ac:dyDescent="0.35">
      <c r="B24" s="12" t="s">
        <v>4</v>
      </c>
      <c r="C24" s="17"/>
      <c r="D24" s="13" t="s">
        <v>4</v>
      </c>
      <c r="E24" s="11"/>
      <c r="F24" s="12" t="s">
        <v>4</v>
      </c>
      <c r="G24" s="11"/>
    </row>
    <row r="25" spans="2:7" x14ac:dyDescent="0.35">
      <c r="B25" s="16" t="s">
        <v>14</v>
      </c>
      <c r="C25" s="6"/>
      <c r="D25" s="15"/>
      <c r="E25" s="6"/>
      <c r="F25" s="6"/>
      <c r="G25" s="6"/>
    </row>
    <row r="26" spans="2:7" x14ac:dyDescent="0.35">
      <c r="B26" s="12" t="s">
        <v>4</v>
      </c>
      <c r="C26" s="43"/>
      <c r="D26" s="13" t="s">
        <v>4</v>
      </c>
      <c r="E26" s="14"/>
      <c r="F26" s="12" t="s">
        <v>4</v>
      </c>
      <c r="G26" s="6"/>
    </row>
    <row r="27" spans="2:7" x14ac:dyDescent="0.35">
      <c r="B27" s="12" t="s">
        <v>4</v>
      </c>
      <c r="C27" s="14"/>
      <c r="D27" s="13" t="s">
        <v>4</v>
      </c>
      <c r="E27" s="14"/>
      <c r="F27" s="12" t="s">
        <v>4</v>
      </c>
      <c r="G27" s="6"/>
    </row>
    <row r="28" spans="2:7" x14ac:dyDescent="0.35">
      <c r="B28" s="12" t="s">
        <v>4</v>
      </c>
      <c r="C28" s="14"/>
      <c r="D28" s="13" t="s">
        <v>4</v>
      </c>
      <c r="E28" s="14"/>
      <c r="F28" s="12" t="s">
        <v>4</v>
      </c>
      <c r="G28" s="6"/>
    </row>
    <row r="29" spans="2:7" x14ac:dyDescent="0.35">
      <c r="B29" s="12" t="s">
        <v>4</v>
      </c>
      <c r="C29" s="17"/>
      <c r="D29" s="13" t="s">
        <v>4</v>
      </c>
      <c r="E29" s="11"/>
      <c r="F29" s="12" t="s">
        <v>4</v>
      </c>
      <c r="G29" s="11"/>
    </row>
    <row r="30" spans="2:7" x14ac:dyDescent="0.35">
      <c r="B30" s="16" t="s">
        <v>6</v>
      </c>
      <c r="C30" s="6"/>
      <c r="D30" s="15"/>
      <c r="E30" s="6"/>
      <c r="F30" s="6"/>
      <c r="G30" s="6"/>
    </row>
    <row r="31" spans="2:7" x14ac:dyDescent="0.35">
      <c r="B31" s="12" t="s">
        <v>4</v>
      </c>
      <c r="C31" s="43"/>
      <c r="D31" s="13" t="s">
        <v>4</v>
      </c>
      <c r="E31" s="6"/>
      <c r="F31" s="12" t="s">
        <v>4</v>
      </c>
      <c r="G31" s="6"/>
    </row>
    <row r="32" spans="2:7" x14ac:dyDescent="0.35">
      <c r="B32" s="12" t="s">
        <v>4</v>
      </c>
      <c r="C32" s="14"/>
      <c r="D32" s="13" t="s">
        <v>4</v>
      </c>
      <c r="E32" s="6"/>
      <c r="F32" s="12" t="s">
        <v>4</v>
      </c>
      <c r="G32" s="6"/>
    </row>
    <row r="33" spans="2:7" x14ac:dyDescent="0.35">
      <c r="B33" s="12" t="s">
        <v>4</v>
      </c>
      <c r="C33" s="6"/>
      <c r="D33" s="13" t="s">
        <v>4</v>
      </c>
      <c r="E33" s="6"/>
      <c r="F33" s="12" t="s">
        <v>4</v>
      </c>
      <c r="G33" s="6"/>
    </row>
    <row r="34" spans="2:7" x14ac:dyDescent="0.35">
      <c r="B34" s="12" t="s">
        <v>4</v>
      </c>
      <c r="D34" s="13" t="s">
        <v>4</v>
      </c>
      <c r="E34" s="11"/>
      <c r="F34" s="12" t="s">
        <v>4</v>
      </c>
      <c r="G34" s="11"/>
    </row>
    <row r="35" spans="2:7" ht="15" thickBot="1" x14ac:dyDescent="0.4"/>
    <row r="36" spans="2:7" ht="16" thickBot="1" x14ac:dyDescent="0.4">
      <c r="B36" s="185" t="s">
        <v>3</v>
      </c>
      <c r="C36" s="186"/>
      <c r="D36" s="186"/>
      <c r="E36" s="186"/>
      <c r="F36" s="186"/>
      <c r="G36" s="187"/>
    </row>
    <row r="37" spans="2:7" x14ac:dyDescent="0.35">
      <c r="B37" s="224"/>
      <c r="C37" s="225"/>
      <c r="D37" s="225"/>
      <c r="E37" s="225"/>
      <c r="F37" s="225"/>
      <c r="G37" s="226"/>
    </row>
    <row r="38" spans="2:7" x14ac:dyDescent="0.35">
      <c r="B38" s="227"/>
      <c r="C38" s="228"/>
      <c r="D38" s="228"/>
      <c r="E38" s="228"/>
      <c r="F38" s="228"/>
      <c r="G38" s="229"/>
    </row>
    <row r="39" spans="2:7" x14ac:dyDescent="0.35">
      <c r="B39" s="227"/>
      <c r="C39" s="228"/>
      <c r="D39" s="228"/>
      <c r="E39" s="228"/>
      <c r="F39" s="228"/>
      <c r="G39" s="229"/>
    </row>
    <row r="40" spans="2:7" x14ac:dyDescent="0.35">
      <c r="B40" s="227"/>
      <c r="C40" s="228"/>
      <c r="D40" s="228"/>
      <c r="E40" s="228"/>
      <c r="F40" s="228"/>
      <c r="G40" s="229"/>
    </row>
    <row r="41" spans="2:7" ht="15" thickBot="1" x14ac:dyDescent="0.4">
      <c r="B41" s="230"/>
      <c r="C41" s="231"/>
      <c r="D41" s="231"/>
      <c r="E41" s="231"/>
      <c r="F41" s="231"/>
      <c r="G41" s="232"/>
    </row>
    <row r="42" spans="2:7" ht="1" customHeight="1" thickBot="1" x14ac:dyDescent="0.4">
      <c r="B42" s="4"/>
      <c r="C42" s="3"/>
      <c r="D42" s="3"/>
      <c r="E42" s="3"/>
      <c r="F42" s="3"/>
      <c r="G42" s="2"/>
    </row>
    <row r="43" spans="2:7" ht="14" customHeight="1" thickBot="1" x14ac:dyDescent="0.4"/>
    <row r="44" spans="2:7" ht="15" thickBot="1" x14ac:dyDescent="0.4">
      <c r="B44" s="188" t="s">
        <v>1</v>
      </c>
      <c r="C44" s="189"/>
      <c r="D44" s="189"/>
      <c r="E44" s="189"/>
      <c r="F44" s="189"/>
      <c r="G44" s="190"/>
    </row>
    <row r="45" spans="2:7" ht="14.5" customHeight="1" x14ac:dyDescent="0.35">
      <c r="B45" s="215"/>
      <c r="C45" s="216"/>
      <c r="D45" s="216"/>
      <c r="E45" s="216"/>
      <c r="F45" s="216"/>
      <c r="G45" s="217"/>
    </row>
    <row r="46" spans="2:7" x14ac:dyDescent="0.35">
      <c r="B46" s="218"/>
      <c r="C46" s="219"/>
      <c r="D46" s="219"/>
      <c r="E46" s="219"/>
      <c r="F46" s="219"/>
      <c r="G46" s="220"/>
    </row>
    <row r="47" spans="2:7" x14ac:dyDescent="0.35">
      <c r="B47" s="218"/>
      <c r="C47" s="219"/>
      <c r="D47" s="219"/>
      <c r="E47" s="219"/>
      <c r="F47" s="219"/>
      <c r="G47" s="220"/>
    </row>
    <row r="48" spans="2:7" x14ac:dyDescent="0.35">
      <c r="B48" s="218"/>
      <c r="C48" s="219"/>
      <c r="D48" s="219"/>
      <c r="E48" s="219"/>
      <c r="F48" s="219"/>
      <c r="G48" s="220"/>
    </row>
    <row r="49" spans="2:7" ht="15" thickBot="1" x14ac:dyDescent="0.4">
      <c r="B49" s="221"/>
      <c r="C49" s="222"/>
      <c r="D49" s="222"/>
      <c r="E49" s="222"/>
      <c r="F49" s="222"/>
      <c r="G49" s="223"/>
    </row>
  </sheetData>
  <mergeCells count="6">
    <mergeCell ref="B45:G49"/>
    <mergeCell ref="B4:G4"/>
    <mergeCell ref="B9:G9"/>
    <mergeCell ref="B36:G36"/>
    <mergeCell ref="B37:G41"/>
    <mergeCell ref="B44:G44"/>
  </mergeCells>
  <pageMargins left="0.25" right="0.25" top="0.75" bottom="0.75" header="0.3" footer="0.3"/>
  <pageSetup paperSize="9" orientation="portrait" horizontalDpi="360" verticalDpi="360" r:id="rId1"/>
  <headerFooter>
    <oddHeader>&amp;LSemaine N° 12&amp;CTo Do List Directeur de Projet&amp;R&amp;G</oddHeader>
    <oddFooter>&amp;Lpar NGO&amp;CVersion 1.0 du &amp;D&amp;RSTUF'2019 Optimus</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18</vt:i4>
      </vt:variant>
      <vt:variant>
        <vt:lpstr>Plages nommées</vt:lpstr>
      </vt:variant>
      <vt:variant>
        <vt:i4>26</vt:i4>
      </vt:variant>
    </vt:vector>
  </HeadingPairs>
  <TitlesOfParts>
    <vt:vector size="44" baseType="lpstr">
      <vt:lpstr>Programme séances 2As</vt:lpstr>
      <vt:lpstr>Liste des formations</vt:lpstr>
      <vt:lpstr>Carnet de Bord</vt:lpstr>
      <vt:lpstr>Programme séances 1As</vt:lpstr>
      <vt:lpstr>Calendrier</vt:lpstr>
      <vt:lpstr>TDL_TemplateV1</vt:lpstr>
      <vt:lpstr>TDL_TemplateV2</vt:lpstr>
      <vt:lpstr>TDL_S2</vt:lpstr>
      <vt:lpstr>TDL_S3</vt:lpstr>
      <vt:lpstr>TDL_S4</vt:lpstr>
      <vt:lpstr>TDL_S5</vt:lpstr>
      <vt:lpstr>TDL_S6</vt:lpstr>
      <vt:lpstr>TDL_S7</vt:lpstr>
      <vt:lpstr>TDL_S8</vt:lpstr>
      <vt:lpstr>TDL_S9</vt:lpstr>
      <vt:lpstr>TDL_S10</vt:lpstr>
      <vt:lpstr>TDL_S11</vt:lpstr>
      <vt:lpstr>TDL_S12</vt:lpstr>
      <vt:lpstr>Calendrier10ans</vt:lpstr>
      <vt:lpstr>Calendrier10mois</vt:lpstr>
      <vt:lpstr>Calendrier11ans</vt:lpstr>
      <vt:lpstr>Calendrier11mois</vt:lpstr>
      <vt:lpstr>Calendrier12ans</vt:lpstr>
      <vt:lpstr>Calendrier12mois</vt:lpstr>
      <vt:lpstr>Calendrier1an</vt:lpstr>
      <vt:lpstr>Calendrier1mois</vt:lpstr>
      <vt:lpstr>Calendrier2ans</vt:lpstr>
      <vt:lpstr>Calendrier2mois</vt:lpstr>
      <vt:lpstr>Calendrier3ans</vt:lpstr>
      <vt:lpstr>Calendrier3mois</vt:lpstr>
      <vt:lpstr>Calendrier4ans</vt:lpstr>
      <vt:lpstr>Calendrier4mois</vt:lpstr>
      <vt:lpstr>Calendrier5ans</vt:lpstr>
      <vt:lpstr>Calendrier5mois</vt:lpstr>
      <vt:lpstr>Calendrier6ans</vt:lpstr>
      <vt:lpstr>Calendrier6mois</vt:lpstr>
      <vt:lpstr>Calendrier7ans</vt:lpstr>
      <vt:lpstr>Calendrier7mois</vt:lpstr>
      <vt:lpstr>Calendrier8ans</vt:lpstr>
      <vt:lpstr>Calendrier8mois</vt:lpstr>
      <vt:lpstr>Calendrier9ans</vt:lpstr>
      <vt:lpstr>Calendrier9mois</vt:lpstr>
      <vt:lpstr>DébutSemaine</vt:lpstr>
      <vt:lpstr>Calendrier!Zone_d_impression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Gameiro Nicolas</dc:creator>
  <cp:lastModifiedBy>Gameiro Nicolas</cp:lastModifiedBy>
  <cp:lastPrinted>2019-01-24T09:54:31Z</cp:lastPrinted>
  <dcterms:created xsi:type="dcterms:W3CDTF">2019-01-16T16:30:58Z</dcterms:created>
  <dcterms:modified xsi:type="dcterms:W3CDTF">2019-08-15T12:52:31Z</dcterms:modified>
</cp:coreProperties>
</file>