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Ressources2020\SU_Suspension\08_raideurBAR\"/>
    </mc:Choice>
  </mc:AlternateContent>
  <bookViews>
    <workbookView showHorizontalScroll="0" showVerticalScroll="0" xWindow="0" yWindow="0" windowWidth="16380" windowHeight="8190"/>
  </bookViews>
  <sheets>
    <sheet name="couteau" sheetId="1" r:id="rId1"/>
    <sheet name="barre" sheetId="2" r:id="rId2"/>
    <sheet name="BAR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6" i="3" l="1"/>
  <c r="A25" i="3"/>
  <c r="A24" i="3"/>
  <c r="A23" i="3"/>
  <c r="A22" i="3"/>
  <c r="A21" i="3"/>
  <c r="A20" i="3"/>
  <c r="A19" i="3"/>
  <c r="A18" i="3"/>
  <c r="A17" i="3"/>
  <c r="A12" i="3"/>
  <c r="A11" i="3"/>
  <c r="A10" i="3"/>
  <c r="A9" i="3"/>
  <c r="A8" i="3"/>
  <c r="A7" i="3"/>
  <c r="A6" i="3"/>
  <c r="A5" i="3"/>
  <c r="A4" i="3"/>
  <c r="A3" i="3"/>
  <c r="D3" i="2"/>
  <c r="E3" i="2" s="1"/>
  <c r="C17" i="3" s="1"/>
  <c r="C3" i="2"/>
  <c r="H2" i="2"/>
  <c r="D2" i="2"/>
  <c r="E2" i="2" s="1"/>
  <c r="C3" i="3" s="1"/>
  <c r="C2" i="2"/>
  <c r="J12" i="1"/>
  <c r="K12" i="1" s="1"/>
  <c r="D12" i="3" s="1"/>
  <c r="J11" i="1"/>
  <c r="L11" i="1" s="1"/>
  <c r="D25" i="3" s="1"/>
  <c r="L10" i="1"/>
  <c r="D24" i="3" s="1"/>
  <c r="J10" i="1"/>
  <c r="K10" i="1" s="1"/>
  <c r="D10" i="3" s="1"/>
  <c r="G10" i="1"/>
  <c r="E10" i="1"/>
  <c r="J9" i="1"/>
  <c r="L9" i="1" s="1"/>
  <c r="D23" i="3" s="1"/>
  <c r="G9" i="1"/>
  <c r="E9" i="1"/>
  <c r="J8" i="1"/>
  <c r="L8" i="1" s="1"/>
  <c r="D22" i="3" s="1"/>
  <c r="G8" i="1"/>
  <c r="E8" i="1"/>
  <c r="K7" i="1"/>
  <c r="D7" i="3" s="1"/>
  <c r="J7" i="1"/>
  <c r="G7" i="1"/>
  <c r="E7" i="1"/>
  <c r="L6" i="1"/>
  <c r="D20" i="3" s="1"/>
  <c r="J6" i="1"/>
  <c r="K6" i="1" s="1"/>
  <c r="D6" i="3" s="1"/>
  <c r="G6" i="1"/>
  <c r="E6" i="1"/>
  <c r="J5" i="1"/>
  <c r="L5" i="1" s="1"/>
  <c r="D19" i="3" s="1"/>
  <c r="G5" i="1"/>
  <c r="E5" i="1"/>
  <c r="J4" i="1"/>
  <c r="K4" i="1" s="1"/>
  <c r="D4" i="3" s="1"/>
  <c r="G4" i="1"/>
  <c r="E4" i="1"/>
  <c r="K3" i="1"/>
  <c r="D3" i="3" s="1"/>
  <c r="J3" i="1"/>
  <c r="G3" i="1"/>
  <c r="E3" i="1"/>
  <c r="L3" i="1" s="1"/>
  <c r="D17" i="3" s="1"/>
  <c r="F25" i="3" l="1"/>
  <c r="G25" i="3" s="1"/>
  <c r="H25" i="3" s="1"/>
  <c r="F23" i="3"/>
  <c r="G23" i="3" s="1"/>
  <c r="H23" i="3" s="1"/>
  <c r="F21" i="3"/>
  <c r="G21" i="3" s="1"/>
  <c r="H21" i="3" s="1"/>
  <c r="F19" i="3"/>
  <c r="G19" i="3" s="1"/>
  <c r="H19" i="3" s="1"/>
  <c r="F17" i="3"/>
  <c r="G17" i="3" s="1"/>
  <c r="H17" i="3" s="1"/>
  <c r="E12" i="3"/>
  <c r="E10" i="3"/>
  <c r="E8" i="3"/>
  <c r="E6" i="3"/>
  <c r="E4" i="3"/>
  <c r="F24" i="3"/>
  <c r="G24" i="3" s="1"/>
  <c r="H24" i="3" s="1"/>
  <c r="F10" i="3"/>
  <c r="G10" i="3" s="1"/>
  <c r="H10" i="3" s="1"/>
  <c r="F6" i="3"/>
  <c r="G6" i="3" s="1"/>
  <c r="H6" i="3" s="1"/>
  <c r="F7" i="3"/>
  <c r="G7" i="3" s="1"/>
  <c r="H7" i="3" s="1"/>
  <c r="F3" i="3"/>
  <c r="G3" i="3" s="1"/>
  <c r="H3" i="3" s="1"/>
  <c r="F22" i="3"/>
  <c r="G22" i="3" s="1"/>
  <c r="H22" i="3" s="1"/>
  <c r="F20" i="3"/>
  <c r="G20" i="3" s="1"/>
  <c r="H20" i="3" s="1"/>
  <c r="E7" i="3"/>
  <c r="E3" i="3"/>
  <c r="F12" i="3"/>
  <c r="G12" i="3" s="1"/>
  <c r="H12" i="3" s="1"/>
  <c r="F4" i="3"/>
  <c r="G4" i="3" s="1"/>
  <c r="H4" i="3" s="1"/>
  <c r="E24" i="3"/>
  <c r="E22" i="3"/>
  <c r="E25" i="3"/>
  <c r="E23" i="3"/>
  <c r="E19" i="3"/>
  <c r="E17" i="3"/>
  <c r="E20" i="3"/>
  <c r="L7" i="1"/>
  <c r="D21" i="3" s="1"/>
  <c r="E21" i="3" s="1"/>
  <c r="K8" i="1"/>
  <c r="D8" i="3" s="1"/>
  <c r="F8" i="3" s="1"/>
  <c r="G8" i="3" s="1"/>
  <c r="H8" i="3" s="1"/>
  <c r="L4" i="1"/>
  <c r="D18" i="3" s="1"/>
  <c r="F18" i="3" s="1"/>
  <c r="G18" i="3" s="1"/>
  <c r="H18" i="3" s="1"/>
  <c r="K5" i="1"/>
  <c r="D5" i="3" s="1"/>
  <c r="F5" i="3" s="1"/>
  <c r="G5" i="3" s="1"/>
  <c r="H5" i="3" s="1"/>
  <c r="K9" i="1"/>
  <c r="D9" i="3" s="1"/>
  <c r="E9" i="3" s="1"/>
  <c r="K11" i="1"/>
  <c r="D11" i="3" s="1"/>
  <c r="F11" i="3" s="1"/>
  <c r="G11" i="3" s="1"/>
  <c r="H11" i="3" s="1"/>
  <c r="L12" i="1"/>
  <c r="D26" i="3" s="1"/>
  <c r="E26" i="3" s="1"/>
  <c r="E18" i="3" l="1"/>
  <c r="F26" i="3"/>
  <c r="G26" i="3" s="1"/>
  <c r="H26" i="3" s="1"/>
  <c r="F9" i="3"/>
  <c r="G9" i="3" s="1"/>
  <c r="H9" i="3" s="1"/>
  <c r="E5" i="3"/>
  <c r="E11" i="3"/>
</calcChain>
</file>

<file path=xl/sharedStrings.xml><?xml version="1.0" encoding="utf-8"?>
<sst xmlns="http://schemas.openxmlformats.org/spreadsheetml/2006/main" count="42" uniqueCount="30">
  <si>
    <t>F</t>
  </si>
  <si>
    <t>N</t>
  </si>
  <si>
    <t>AV</t>
  </si>
  <si>
    <t>AR</t>
  </si>
  <si>
    <t>l</t>
  </si>
  <si>
    <t>e (mm)</t>
  </si>
  <si>
    <t>dx_2 (mm)</t>
  </si>
  <si>
    <t>k_2 (N/mm)</t>
  </si>
  <si>
    <t>dx_3 (mm)</t>
  </si>
  <si>
    <t>k_3 (N/mm)</t>
  </si>
  <si>
    <t>theta (deg)</t>
  </si>
  <si>
    <t>theta (rad)</t>
  </si>
  <si>
    <t>k_c (N/mm)</t>
  </si>
  <si>
    <t>l_b (mm)</t>
  </si>
  <si>
    <t>D</t>
  </si>
  <si>
    <t>d</t>
  </si>
  <si>
    <t>I (mm^4)</t>
  </si>
  <si>
    <t>k_b (Nmm/rad)</t>
  </si>
  <si>
    <t>E (GPa)</t>
  </si>
  <si>
    <t>G (GPa)</t>
  </si>
  <si>
    <t>FRONT</t>
  </si>
  <si>
    <t>l_c (mm)</t>
  </si>
  <si>
    <t>k_b</t>
  </si>
  <si>
    <t>k_c</t>
  </si>
  <si>
    <t>k (N/mm)</t>
  </si>
  <si>
    <t>alpha</t>
  </si>
  <si>
    <t>dz_c (mm)</t>
  </si>
  <si>
    <t>F_c (N)</t>
  </si>
  <si>
    <t>dz (mm)</t>
  </si>
  <si>
    <t>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</si>
</sst>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FBE5D6"/>
        <bgColor rgb="FFF2F2F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5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/>
    <xf numFmtId="0" fontId="0" fillId="4" borderId="1" xfId="0" applyFont="1" applyFill="1" applyBorder="1"/>
    <xf numFmtId="0" fontId="0" fillId="0" borderId="2" xfId="0" applyBorder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Font="1" applyFill="1" applyBorder="1"/>
    <xf numFmtId="0" fontId="0" fillId="6" borderId="0" xfId="0" applyFill="1"/>
    <xf numFmtId="0" fontId="0" fillId="6" borderId="1" xfId="0" applyFill="1" applyBorder="1"/>
    <xf numFmtId="0" fontId="0" fillId="6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BAR!$A$1</c:f>
              <c:strCache>
                <c:ptCount val="1"/>
                <c:pt idx="0">
                  <c:v>FRONT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BAR!$A$3:$A$12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BAR!$E$3:$E$12</c:f>
              <c:numCache>
                <c:formatCode>General</c:formatCode>
                <c:ptCount val="10"/>
                <c:pt idx="0">
                  <c:v>85.641222083483001</c:v>
                </c:pt>
                <c:pt idx="1">
                  <c:v>85.986544372090151</c:v>
                </c:pt>
                <c:pt idx="2">
                  <c:v>87.027426652640798</c:v>
                </c:pt>
                <c:pt idx="3">
                  <c:v>88.777684810054964</c:v>
                </c:pt>
                <c:pt idx="4">
                  <c:v>91.256564029685492</c:v>
                </c:pt>
                <c:pt idx="5">
                  <c:v>94.479850105929287</c:v>
                </c:pt>
                <c:pt idx="6">
                  <c:v>98.436045093484026</c:v>
                </c:pt>
                <c:pt idx="7">
                  <c:v>103.01022626406643</c:v>
                </c:pt>
                <c:pt idx="8">
                  <c:v>107.66880021812899</c:v>
                </c:pt>
                <c:pt idx="9">
                  <c:v>110.17317112496529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BAR!$A$15</c:f>
              <c:strCache>
                <c:ptCount val="1"/>
                <c:pt idx="0">
                  <c:v>REAR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BAR!$A$17:$A$26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BAR!$E$17:$E$26</c:f>
              <c:numCache>
                <c:formatCode>General</c:formatCode>
                <c:ptCount val="10"/>
                <c:pt idx="0">
                  <c:v>81.321570470928066</c:v>
                </c:pt>
                <c:pt idx="1">
                  <c:v>81.632872602943905</c:v>
                </c:pt>
                <c:pt idx="2">
                  <c:v>82.570444714420759</c:v>
                </c:pt>
                <c:pt idx="3">
                  <c:v>84.144398540329902</c:v>
                </c:pt>
                <c:pt idx="4">
                  <c:v>86.368044995679497</c:v>
                </c:pt>
                <c:pt idx="5">
                  <c:v>89.249791966963159</c:v>
                </c:pt>
                <c:pt idx="6">
                  <c:v>92.771944907107553</c:v>
                </c:pt>
                <c:pt idx="7">
                  <c:v>96.824031202912494</c:v>
                </c:pt>
                <c:pt idx="8">
                  <c:v>100.92872462227984</c:v>
                </c:pt>
                <c:pt idx="9">
                  <c:v>103.12616230710809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21872"/>
        <c:axId val="-150017520"/>
      </c:scatterChart>
      <c:valAx>
        <c:axId val="-1500218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blade angle (deg)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-150017520"/>
        <c:crosses val="autoZero"/>
        <c:crossBetween val="midCat"/>
      </c:valAx>
      <c:valAx>
        <c:axId val="-150017520"/>
        <c:scaling>
          <c:orientation val="minMax"/>
          <c:min val="8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totale ARB stiffnes (N/mm)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-150021872"/>
        <c:crosses val="autoZero"/>
        <c:crossBetween val="midCat"/>
      </c:valAx>
      <c:spPr>
        <a:noFill/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523740</xdr:colOff>
      <xdr:row>0</xdr:row>
      <xdr:rowOff>0</xdr:rowOff>
    </xdr:from>
    <xdr:to>
      <xdr:col>17</xdr:col>
      <xdr:colOff>275715</xdr:colOff>
      <xdr:row>17</xdr:row>
      <xdr:rowOff>99720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H9" sqref="H9"/>
    </sheetView>
  </sheetViews>
  <sheetFormatPr defaultRowHeight="15" x14ac:dyDescent="0.25"/>
  <cols>
    <col min="1" max="4" width="8.7109375" customWidth="1"/>
    <col min="5" max="5" width="11.5703125" customWidth="1"/>
    <col min="6" max="1025" width="8.7109375" customWidth="1"/>
  </cols>
  <sheetData>
    <row r="1" spans="1:12" x14ac:dyDescent="0.25">
      <c r="B1" t="s">
        <v>0</v>
      </c>
      <c r="C1">
        <v>1000</v>
      </c>
      <c r="D1" t="s">
        <v>1</v>
      </c>
      <c r="K1" s="14" t="s">
        <v>2</v>
      </c>
      <c r="L1" s="14" t="s">
        <v>3</v>
      </c>
    </row>
    <row r="2" spans="1:12" x14ac:dyDescent="0.25">
      <c r="A2" t="s">
        <v>4</v>
      </c>
      <c r="B2" t="s">
        <v>5</v>
      </c>
      <c r="C2" t="s">
        <v>6</v>
      </c>
      <c r="E2" t="s">
        <v>7</v>
      </c>
      <c r="F2" t="s">
        <v>8</v>
      </c>
      <c r="G2" t="s">
        <v>9</v>
      </c>
      <c r="I2" s="14" t="s">
        <v>10</v>
      </c>
      <c r="J2" s="14" t="s">
        <v>11</v>
      </c>
      <c r="K2" s="15" t="s">
        <v>12</v>
      </c>
      <c r="L2" s="15"/>
    </row>
    <row r="3" spans="1:12" x14ac:dyDescent="0.25">
      <c r="A3">
        <v>70</v>
      </c>
      <c r="B3">
        <v>5</v>
      </c>
      <c r="C3">
        <v>0.3</v>
      </c>
      <c r="E3" s="3">
        <f t="shared" ref="E3:E10" si="0">$C$1/C3</f>
        <v>3333.3333333333335</v>
      </c>
      <c r="F3">
        <v>1.6</v>
      </c>
      <c r="G3" s="3">
        <f t="shared" ref="G3:G10" si="1">$C$1/F3</f>
        <v>625</v>
      </c>
      <c r="H3" s="4"/>
      <c r="I3">
        <v>0</v>
      </c>
      <c r="J3" s="13">
        <f t="shared" ref="J3:J12" si="2">I3/180*PI()</f>
        <v>0</v>
      </c>
      <c r="K3">
        <f t="shared" ref="K3:K12" si="3">POWER((SIN(J3)/$E$3)^2+(COS(J3)/$G$3)^2,-1/2)</f>
        <v>625</v>
      </c>
      <c r="L3">
        <f t="shared" ref="L3:L12" si="4">POWER((SIN(J3)/$E$3)^2+(COS(J3)/$G$3)^2,-1/2)</f>
        <v>625</v>
      </c>
    </row>
    <row r="4" spans="1:12" x14ac:dyDescent="0.25">
      <c r="A4">
        <v>70</v>
      </c>
      <c r="B4">
        <v>6</v>
      </c>
      <c r="C4">
        <v>0.25</v>
      </c>
      <c r="E4" s="3">
        <f t="shared" si="0"/>
        <v>4000</v>
      </c>
      <c r="F4">
        <v>0.95</v>
      </c>
      <c r="G4" s="3">
        <f t="shared" si="1"/>
        <v>1052.6315789473686</v>
      </c>
      <c r="I4">
        <v>10</v>
      </c>
      <c r="J4" s="13">
        <f t="shared" si="2"/>
        <v>0.17453292519943295</v>
      </c>
      <c r="K4">
        <f t="shared" si="3"/>
        <v>634.29506894698466</v>
      </c>
      <c r="L4">
        <f t="shared" si="4"/>
        <v>634.29506894698466</v>
      </c>
    </row>
    <row r="5" spans="1:12" x14ac:dyDescent="0.25">
      <c r="A5">
        <v>70</v>
      </c>
      <c r="B5">
        <v>7</v>
      </c>
      <c r="C5">
        <v>0.22</v>
      </c>
      <c r="E5" s="3">
        <f t="shared" si="0"/>
        <v>4545.454545454545</v>
      </c>
      <c r="F5">
        <v>0.6</v>
      </c>
      <c r="G5" s="3">
        <f t="shared" si="1"/>
        <v>1666.6666666666667</v>
      </c>
      <c r="I5">
        <v>20</v>
      </c>
      <c r="J5" s="13">
        <f t="shared" si="2"/>
        <v>0.3490658503988659</v>
      </c>
      <c r="K5">
        <f t="shared" si="3"/>
        <v>663.56768562709078</v>
      </c>
      <c r="L5">
        <f t="shared" si="4"/>
        <v>663.56768562709078</v>
      </c>
    </row>
    <row r="6" spans="1:12" x14ac:dyDescent="0.25">
      <c r="A6">
        <v>70</v>
      </c>
      <c r="B6">
        <v>8</v>
      </c>
      <c r="C6">
        <v>0.2</v>
      </c>
      <c r="E6" s="3">
        <f t="shared" si="0"/>
        <v>5000</v>
      </c>
      <c r="F6">
        <v>0.45</v>
      </c>
      <c r="G6" s="3">
        <f t="shared" si="1"/>
        <v>2222.2222222222222</v>
      </c>
      <c r="I6">
        <v>30</v>
      </c>
      <c r="J6" s="13">
        <f t="shared" si="2"/>
        <v>0.52359877559829882</v>
      </c>
      <c r="K6">
        <f t="shared" si="3"/>
        <v>717.49600333417527</v>
      </c>
      <c r="L6">
        <f t="shared" si="4"/>
        <v>717.49600333417527</v>
      </c>
    </row>
    <row r="7" spans="1:12" x14ac:dyDescent="0.25">
      <c r="A7">
        <v>90</v>
      </c>
      <c r="B7">
        <v>5</v>
      </c>
      <c r="C7">
        <v>0.6</v>
      </c>
      <c r="E7" s="3">
        <f t="shared" si="0"/>
        <v>1666.6666666666667</v>
      </c>
      <c r="F7">
        <v>3.4</v>
      </c>
      <c r="G7" s="3">
        <f t="shared" si="1"/>
        <v>294.11764705882354</v>
      </c>
      <c r="I7">
        <v>40</v>
      </c>
      <c r="J7" s="13">
        <f t="shared" si="2"/>
        <v>0.69813170079773179</v>
      </c>
      <c r="K7">
        <f t="shared" si="3"/>
        <v>805.96545995378074</v>
      </c>
      <c r="L7">
        <f t="shared" si="4"/>
        <v>805.96545995378074</v>
      </c>
    </row>
    <row r="8" spans="1:12" x14ac:dyDescent="0.25">
      <c r="A8">
        <v>90</v>
      </c>
      <c r="B8">
        <v>6</v>
      </c>
      <c r="C8">
        <v>0.5</v>
      </c>
      <c r="E8" s="3">
        <f t="shared" si="0"/>
        <v>2000</v>
      </c>
      <c r="F8">
        <v>2</v>
      </c>
      <c r="G8" s="3">
        <f t="shared" si="1"/>
        <v>500</v>
      </c>
      <c r="I8">
        <v>50</v>
      </c>
      <c r="J8" s="13">
        <f t="shared" si="2"/>
        <v>0.87266462599716477</v>
      </c>
      <c r="K8">
        <f t="shared" si="3"/>
        <v>948.92528087945209</v>
      </c>
      <c r="L8">
        <f t="shared" si="4"/>
        <v>948.92528087945209</v>
      </c>
    </row>
    <row r="9" spans="1:12" x14ac:dyDescent="0.25">
      <c r="A9">
        <v>100</v>
      </c>
      <c r="B9">
        <v>7</v>
      </c>
      <c r="E9" s="3" t="e">
        <f t="shared" si="0"/>
        <v>#DIV/0!</v>
      </c>
      <c r="G9" s="3" t="e">
        <f t="shared" si="1"/>
        <v>#DIV/0!</v>
      </c>
      <c r="I9">
        <v>60</v>
      </c>
      <c r="J9" s="13">
        <f t="shared" si="2"/>
        <v>1.0471975511965976</v>
      </c>
      <c r="K9">
        <f t="shared" si="3"/>
        <v>1188.8765965555278</v>
      </c>
      <c r="L9">
        <f t="shared" si="4"/>
        <v>1188.8765965555278</v>
      </c>
    </row>
    <row r="10" spans="1:12" x14ac:dyDescent="0.25">
      <c r="B10">
        <v>8</v>
      </c>
      <c r="E10" s="3" t="e">
        <f t="shared" si="0"/>
        <v>#DIV/0!</v>
      </c>
      <c r="G10" s="3" t="e">
        <f t="shared" si="1"/>
        <v>#DIV/0!</v>
      </c>
      <c r="I10">
        <v>70</v>
      </c>
      <c r="J10" s="13">
        <f t="shared" si="2"/>
        <v>1.2217304763960306</v>
      </c>
      <c r="K10">
        <f t="shared" si="3"/>
        <v>1624.4919934868303</v>
      </c>
      <c r="L10">
        <f t="shared" si="4"/>
        <v>1624.4919934868303</v>
      </c>
    </row>
    <row r="11" spans="1:12" x14ac:dyDescent="0.25">
      <c r="I11">
        <v>80</v>
      </c>
      <c r="J11" s="13">
        <f t="shared" si="2"/>
        <v>1.3962634015954636</v>
      </c>
      <c r="K11">
        <f t="shared" si="3"/>
        <v>2465.721158144373</v>
      </c>
      <c r="L11">
        <f t="shared" si="4"/>
        <v>2465.721158144373</v>
      </c>
    </row>
    <row r="12" spans="1:12" x14ac:dyDescent="0.25">
      <c r="I12">
        <v>90</v>
      </c>
      <c r="J12" s="13">
        <f t="shared" si="2"/>
        <v>1.5707963267948966</v>
      </c>
      <c r="K12">
        <f t="shared" si="3"/>
        <v>3333.3333333333335</v>
      </c>
      <c r="L12">
        <f t="shared" si="4"/>
        <v>3333.3333333333335</v>
      </c>
    </row>
  </sheetData>
  <mergeCells count="1">
    <mergeCell ref="K2:L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A3" sqref="A3"/>
    </sheetView>
  </sheetViews>
  <sheetFormatPr defaultRowHeight="15" x14ac:dyDescent="0.25"/>
  <cols>
    <col min="1" max="1025" width="8.7109375" customWidth="1"/>
  </cols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G1" t="s">
        <v>18</v>
      </c>
      <c r="H1" t="s">
        <v>19</v>
      </c>
    </row>
    <row r="2" spans="1:8" x14ac:dyDescent="0.25">
      <c r="A2">
        <v>410</v>
      </c>
      <c r="B2" s="5">
        <v>15</v>
      </c>
      <c r="C2" s="5">
        <f>B2-3</f>
        <v>12</v>
      </c>
      <c r="D2">
        <f>PI()/32*(B2^4-C2^4)</f>
        <v>2934.3457132232916</v>
      </c>
      <c r="E2">
        <f>POWER(A2/$H$2/D2/1000,-1)</f>
        <v>578060.60016593919</v>
      </c>
      <c r="F2" t="s">
        <v>2</v>
      </c>
      <c r="G2">
        <v>210</v>
      </c>
      <c r="H2">
        <f>G2/2/(1+0.3)</f>
        <v>80.769230769230759</v>
      </c>
    </row>
    <row r="3" spans="1:8" x14ac:dyDescent="0.25">
      <c r="A3">
        <v>440</v>
      </c>
      <c r="B3" s="5">
        <v>15</v>
      </c>
      <c r="C3" s="5">
        <f>B3-3</f>
        <v>12</v>
      </c>
      <c r="D3">
        <f>PI()/32*(B3^4-C3^4)</f>
        <v>2934.3457132232916</v>
      </c>
      <c r="E3">
        <f>POWER(A3/$H$2/D3/1000,-1)</f>
        <v>538647.37742735236</v>
      </c>
      <c r="F3" t="s">
        <v>3</v>
      </c>
    </row>
    <row r="4" spans="1:8" x14ac:dyDescent="0.25">
      <c r="A4" s="6"/>
      <c r="B4" s="6"/>
      <c r="C4" s="6"/>
      <c r="D4" s="6"/>
      <c r="E4" s="6"/>
      <c r="F4" s="6"/>
    </row>
    <row r="5" spans="1:8" x14ac:dyDescent="0.25">
      <c r="A5" s="6"/>
      <c r="B5" s="6"/>
      <c r="C5" s="6"/>
      <c r="D5" s="6"/>
      <c r="E5" s="6"/>
      <c r="F5" s="6"/>
    </row>
    <row r="6" spans="1:8" x14ac:dyDescent="0.25">
      <c r="A6" s="6"/>
      <c r="B6" s="6"/>
      <c r="C6" s="6"/>
      <c r="D6" s="6"/>
      <c r="E6" s="6"/>
      <c r="F6" s="6"/>
    </row>
    <row r="7" spans="1:8" x14ac:dyDescent="0.25">
      <c r="A7" s="6"/>
      <c r="B7" s="6"/>
      <c r="C7" s="6"/>
      <c r="D7" s="6"/>
      <c r="E7" s="6"/>
      <c r="F7" s="6"/>
    </row>
    <row r="8" spans="1:8" x14ac:dyDescent="0.25">
      <c r="A8" s="6"/>
      <c r="B8" s="6"/>
      <c r="C8" s="6"/>
      <c r="D8" s="6"/>
      <c r="E8" s="6"/>
      <c r="F8" s="6"/>
    </row>
    <row r="9" spans="1:8" x14ac:dyDescent="0.25">
      <c r="A9" s="6"/>
      <c r="B9" s="6"/>
      <c r="C9" s="6"/>
      <c r="D9" s="6"/>
      <c r="E9" s="6"/>
      <c r="F9" s="6"/>
    </row>
    <row r="10" spans="1:8" x14ac:dyDescent="0.25">
      <c r="A10" s="6"/>
      <c r="B10" s="6"/>
      <c r="C10" s="6"/>
      <c r="D10" s="6"/>
      <c r="E10" s="6"/>
      <c r="F10" s="6"/>
    </row>
    <row r="11" spans="1:8" x14ac:dyDescent="0.25">
      <c r="A11" s="6"/>
      <c r="B11" s="6"/>
      <c r="C11" s="6"/>
      <c r="D11" s="6"/>
      <c r="E11" s="6"/>
      <c r="F11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>
      <selection activeCell="I12" sqref="I12"/>
    </sheetView>
  </sheetViews>
  <sheetFormatPr defaultRowHeight="15" x14ac:dyDescent="0.25"/>
  <cols>
    <col min="1" max="4" width="8.7109375" customWidth="1"/>
    <col min="5" max="5" width="11" customWidth="1"/>
    <col min="6" max="1025" width="8.7109375" customWidth="1"/>
  </cols>
  <sheetData>
    <row r="1" spans="1:10" x14ac:dyDescent="0.25">
      <c r="A1" s="2" t="s">
        <v>20</v>
      </c>
      <c r="B1" s="2"/>
      <c r="C1" s="2"/>
      <c r="D1" s="2"/>
      <c r="E1" s="2"/>
      <c r="F1" s="2"/>
      <c r="G1" s="2"/>
      <c r="H1" s="2"/>
    </row>
    <row r="2" spans="1:10" x14ac:dyDescent="0.25">
      <c r="A2" s="7" t="s">
        <v>10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</row>
    <row r="3" spans="1:10" x14ac:dyDescent="0.25">
      <c r="A3">
        <f>couteau!I3</f>
        <v>0</v>
      </c>
      <c r="B3" s="8">
        <v>70</v>
      </c>
      <c r="C3" s="8">
        <f>barre!E2</f>
        <v>578060.60016593919</v>
      </c>
      <c r="D3">
        <f>couteau!K3</f>
        <v>625</v>
      </c>
      <c r="E3">
        <f t="shared" ref="E3:E12" si="0">POWER($B$3^2/$C$3+2/D3,-1)</f>
        <v>85.641222083483001</v>
      </c>
      <c r="F3" s="9">
        <f t="shared" ref="F3:F12" si="1">$C$3/$B$3^2/D3</f>
        <v>0.18875448168683728</v>
      </c>
      <c r="G3">
        <f t="shared" ref="G3:G12" si="2">$B$6*POWER(1+1/F3,-1)</f>
        <v>1.5878340279230367</v>
      </c>
      <c r="H3" s="3">
        <f t="shared" ref="H3:H12" si="3">G3*D3</f>
        <v>992.39626745189798</v>
      </c>
      <c r="I3" s="9"/>
      <c r="J3" s="10"/>
    </row>
    <row r="4" spans="1:10" x14ac:dyDescent="0.25">
      <c r="A4">
        <f>couteau!I4</f>
        <v>10</v>
      </c>
      <c r="D4">
        <f>couteau!K4</f>
        <v>634.29506894698466</v>
      </c>
      <c r="E4">
        <f t="shared" si="0"/>
        <v>85.986544372090151</v>
      </c>
      <c r="F4" s="9">
        <f t="shared" si="1"/>
        <v>0.18598844107383963</v>
      </c>
      <c r="G4">
        <f t="shared" si="2"/>
        <v>1.5682146185627115</v>
      </c>
      <c r="H4" s="3">
        <f t="shared" si="3"/>
        <v>994.71079960490431</v>
      </c>
      <c r="I4" s="9"/>
      <c r="J4" s="10"/>
    </row>
    <row r="5" spans="1:10" x14ac:dyDescent="0.25">
      <c r="A5">
        <f>couteau!I5</f>
        <v>20</v>
      </c>
      <c r="B5" s="7" t="s">
        <v>28</v>
      </c>
      <c r="D5">
        <f>couteau!K5</f>
        <v>663.56768562709078</v>
      </c>
      <c r="E5">
        <f t="shared" si="0"/>
        <v>87.027426652640798</v>
      </c>
      <c r="F5" s="9">
        <f t="shared" si="1"/>
        <v>0.17778374928367219</v>
      </c>
      <c r="G5">
        <f t="shared" si="2"/>
        <v>1.5094770104596895</v>
      </c>
      <c r="H5" s="3">
        <f t="shared" si="3"/>
        <v>1001.6401663380361</v>
      </c>
      <c r="I5" s="9"/>
      <c r="J5" s="10"/>
    </row>
    <row r="6" spans="1:10" x14ac:dyDescent="0.25">
      <c r="A6">
        <f>couteau!I6</f>
        <v>30</v>
      </c>
      <c r="B6" s="11">
        <v>10</v>
      </c>
      <c r="D6">
        <f>couteau!K6</f>
        <v>717.49600333417527</v>
      </c>
      <c r="E6">
        <f t="shared" si="0"/>
        <v>88.777684810054964</v>
      </c>
      <c r="F6" s="9">
        <f t="shared" si="1"/>
        <v>0.16442119608480635</v>
      </c>
      <c r="G6">
        <f t="shared" si="2"/>
        <v>1.4120422802131072</v>
      </c>
      <c r="H6" s="3">
        <f t="shared" si="3"/>
        <v>1013.13469259178</v>
      </c>
      <c r="I6" s="9"/>
      <c r="J6" s="10"/>
    </row>
    <row r="7" spans="1:10" x14ac:dyDescent="0.25">
      <c r="A7">
        <f>couteau!I7</f>
        <v>40</v>
      </c>
      <c r="D7">
        <f>couteau!K7</f>
        <v>805.96545995378074</v>
      </c>
      <c r="E7">
        <f t="shared" si="0"/>
        <v>91.256564029685492</v>
      </c>
      <c r="F7" s="9">
        <f t="shared" si="1"/>
        <v>0.14637296126938065</v>
      </c>
      <c r="G7">
        <f t="shared" si="2"/>
        <v>1.2768354297828313</v>
      </c>
      <c r="H7" s="3">
        <f t="shared" si="3"/>
        <v>1029.0852544502029</v>
      </c>
      <c r="I7" s="9"/>
      <c r="J7" s="10"/>
    </row>
    <row r="8" spans="1:10" x14ac:dyDescent="0.25">
      <c r="A8">
        <f>couteau!I8</f>
        <v>50</v>
      </c>
      <c r="D8">
        <f>couteau!K8</f>
        <v>948.92528087945209</v>
      </c>
      <c r="E8">
        <f t="shared" si="0"/>
        <v>94.479850105929287</v>
      </c>
      <c r="F8" s="9">
        <f t="shared" si="1"/>
        <v>0.12432122257817681</v>
      </c>
      <c r="G8">
        <f t="shared" si="2"/>
        <v>1.105744693612527</v>
      </c>
      <c r="H8" s="3">
        <f t="shared" si="3"/>
        <v>1049.2690939672309</v>
      </c>
      <c r="I8" s="9"/>
      <c r="J8" s="10"/>
    </row>
    <row r="9" spans="1:10" x14ac:dyDescent="0.25">
      <c r="A9">
        <f>couteau!I9</f>
        <v>60</v>
      </c>
      <c r="D9">
        <f>couteau!K9</f>
        <v>1188.8765965555278</v>
      </c>
      <c r="E9">
        <f t="shared" si="0"/>
        <v>98.436045093484026</v>
      </c>
      <c r="F9" s="9">
        <f t="shared" si="1"/>
        <v>9.9229433396255187E-2</v>
      </c>
      <c r="G9">
        <f t="shared" si="2"/>
        <v>0.90271812582082234</v>
      </c>
      <c r="H9" s="3">
        <f t="shared" si="3"/>
        <v>1073.220453074844</v>
      </c>
      <c r="I9" s="9"/>
      <c r="J9" s="10"/>
    </row>
    <row r="10" spans="1:10" x14ac:dyDescent="0.25">
      <c r="A10">
        <f>couteau!I10</f>
        <v>70</v>
      </c>
      <c r="D10">
        <f>couteau!K10</f>
        <v>1624.4919934868303</v>
      </c>
      <c r="E10">
        <f t="shared" si="0"/>
        <v>103.01022626406643</v>
      </c>
      <c r="F10" s="9">
        <f t="shared" si="1"/>
        <v>7.2620580173533303E-2</v>
      </c>
      <c r="G10">
        <f t="shared" si="2"/>
        <v>0.67703884780752965</v>
      </c>
      <c r="H10" s="3">
        <f t="shared" si="3"/>
        <v>1099.8441875428805</v>
      </c>
      <c r="I10" s="9"/>
      <c r="J10" s="10"/>
    </row>
    <row r="11" spans="1:10" x14ac:dyDescent="0.25">
      <c r="A11">
        <f>couteau!I11</f>
        <v>80</v>
      </c>
      <c r="D11">
        <f>couteau!K11</f>
        <v>2465.721158144373</v>
      </c>
      <c r="E11">
        <f t="shared" si="0"/>
        <v>107.66880021812899</v>
      </c>
      <c r="F11" s="9">
        <f t="shared" si="1"/>
        <v>4.7844644016055378E-2</v>
      </c>
      <c r="G11">
        <f t="shared" si="2"/>
        <v>0.45660054941620037</v>
      </c>
      <c r="H11" s="3">
        <f t="shared" si="3"/>
        <v>1125.8496355158707</v>
      </c>
      <c r="I11" s="9"/>
      <c r="J11" s="10"/>
    </row>
    <row r="12" spans="1:10" x14ac:dyDescent="0.25">
      <c r="A12">
        <f>couteau!I12</f>
        <v>90</v>
      </c>
      <c r="D12">
        <f>couteau!K12</f>
        <v>3333.3333333333335</v>
      </c>
      <c r="E12">
        <f t="shared" si="0"/>
        <v>110.17317112496529</v>
      </c>
      <c r="F12" s="9">
        <f t="shared" si="1"/>
        <v>3.5391465316281991E-2</v>
      </c>
      <c r="G12">
        <f t="shared" si="2"/>
        <v>0.34181724016308096</v>
      </c>
      <c r="H12" s="3">
        <f t="shared" si="3"/>
        <v>1139.3908005436033</v>
      </c>
      <c r="I12" s="9"/>
      <c r="J12" s="10"/>
    </row>
    <row r="15" spans="1:10" x14ac:dyDescent="0.25">
      <c r="A15" s="1" t="s">
        <v>29</v>
      </c>
      <c r="B15" s="1"/>
      <c r="C15" s="1"/>
      <c r="D15" s="1"/>
      <c r="E15" s="1"/>
      <c r="F15" s="1"/>
      <c r="G15" s="1"/>
      <c r="H15" s="1"/>
    </row>
    <row r="16" spans="1:10" x14ac:dyDescent="0.25">
      <c r="A16" s="7" t="s">
        <v>10</v>
      </c>
      <c r="B16" s="7" t="s">
        <v>21</v>
      </c>
      <c r="C16" s="7" t="s">
        <v>22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12"/>
    </row>
    <row r="17" spans="1:9" x14ac:dyDescent="0.25">
      <c r="A17">
        <f>couteau!I3</f>
        <v>0</v>
      </c>
      <c r="B17" s="8">
        <v>70</v>
      </c>
      <c r="C17" s="8">
        <f>barre!E3</f>
        <v>538647.37742735236</v>
      </c>
      <c r="D17">
        <f>couteau!L3</f>
        <v>625</v>
      </c>
      <c r="E17">
        <f t="shared" ref="E17:E26" si="4">POWER($B$17^2/$C$17+2/D17,-1)</f>
        <v>81.321570470928066</v>
      </c>
      <c r="F17" s="9">
        <f t="shared" ref="F17:F26" si="5">$C$3/$B$3^2/D17</f>
        <v>0.18875448168683728</v>
      </c>
      <c r="G17">
        <f t="shared" ref="G17:G26" si="6">$B$6*POWER(1+1/F17,-1)</f>
        <v>1.5878340279230367</v>
      </c>
      <c r="H17" s="3">
        <f t="shared" ref="H17:H26" si="7">G17*D17</f>
        <v>992.39626745189798</v>
      </c>
    </row>
    <row r="18" spans="1:9" x14ac:dyDescent="0.25">
      <c r="A18">
        <f>couteau!I4</f>
        <v>10</v>
      </c>
      <c r="D18">
        <f>couteau!L4</f>
        <v>634.29506894698466</v>
      </c>
      <c r="E18">
        <f t="shared" si="4"/>
        <v>81.632872602943905</v>
      </c>
      <c r="F18" s="9">
        <f t="shared" si="5"/>
        <v>0.18598844107383963</v>
      </c>
      <c r="G18">
        <f t="shared" si="6"/>
        <v>1.5682146185627115</v>
      </c>
      <c r="H18" s="3">
        <f t="shared" si="7"/>
        <v>994.71079960490431</v>
      </c>
      <c r="I18" s="6"/>
    </row>
    <row r="19" spans="1:9" x14ac:dyDescent="0.25">
      <c r="A19">
        <f>couteau!I5</f>
        <v>20</v>
      </c>
      <c r="B19" s="7" t="s">
        <v>28</v>
      </c>
      <c r="D19">
        <f>couteau!L5</f>
        <v>663.56768562709078</v>
      </c>
      <c r="E19">
        <f t="shared" si="4"/>
        <v>82.570444714420759</v>
      </c>
      <c r="F19" s="9">
        <f t="shared" si="5"/>
        <v>0.17778374928367219</v>
      </c>
      <c r="G19">
        <f t="shared" si="6"/>
        <v>1.5094770104596895</v>
      </c>
      <c r="H19" s="3">
        <f t="shared" si="7"/>
        <v>1001.6401663380361</v>
      </c>
      <c r="I19" s="6"/>
    </row>
    <row r="20" spans="1:9" x14ac:dyDescent="0.25">
      <c r="A20">
        <f>couteau!I6</f>
        <v>30</v>
      </c>
      <c r="B20" s="11">
        <v>10</v>
      </c>
      <c r="D20">
        <f>couteau!L6</f>
        <v>717.49600333417527</v>
      </c>
      <c r="E20">
        <f t="shared" si="4"/>
        <v>84.144398540329902</v>
      </c>
      <c r="F20" s="9">
        <f t="shared" si="5"/>
        <v>0.16442119608480635</v>
      </c>
      <c r="G20">
        <f t="shared" si="6"/>
        <v>1.4120422802131072</v>
      </c>
      <c r="H20" s="3">
        <f t="shared" si="7"/>
        <v>1013.13469259178</v>
      </c>
      <c r="I20" s="6"/>
    </row>
    <row r="21" spans="1:9" x14ac:dyDescent="0.25">
      <c r="A21">
        <f>couteau!I7</f>
        <v>40</v>
      </c>
      <c r="D21">
        <f>couteau!L7</f>
        <v>805.96545995378074</v>
      </c>
      <c r="E21">
        <f t="shared" si="4"/>
        <v>86.368044995679497</v>
      </c>
      <c r="F21" s="9">
        <f t="shared" si="5"/>
        <v>0.14637296126938065</v>
      </c>
      <c r="G21">
        <f t="shared" si="6"/>
        <v>1.2768354297828313</v>
      </c>
      <c r="H21" s="3">
        <f t="shared" si="7"/>
        <v>1029.0852544502029</v>
      </c>
      <c r="I21" s="6"/>
    </row>
    <row r="22" spans="1:9" x14ac:dyDescent="0.25">
      <c r="A22">
        <f>couteau!I8</f>
        <v>50</v>
      </c>
      <c r="D22">
        <f>couteau!L8</f>
        <v>948.92528087945209</v>
      </c>
      <c r="E22">
        <f t="shared" si="4"/>
        <v>89.249791966963159</v>
      </c>
      <c r="F22" s="9">
        <f t="shared" si="5"/>
        <v>0.12432122257817681</v>
      </c>
      <c r="G22">
        <f t="shared" si="6"/>
        <v>1.105744693612527</v>
      </c>
      <c r="H22" s="3">
        <f t="shared" si="7"/>
        <v>1049.2690939672309</v>
      </c>
      <c r="I22" s="6"/>
    </row>
    <row r="23" spans="1:9" x14ac:dyDescent="0.25">
      <c r="A23">
        <f>couteau!I9</f>
        <v>60</v>
      </c>
      <c r="D23">
        <f>couteau!L9</f>
        <v>1188.8765965555278</v>
      </c>
      <c r="E23">
        <f t="shared" si="4"/>
        <v>92.771944907107553</v>
      </c>
      <c r="F23" s="9">
        <f t="shared" si="5"/>
        <v>9.9229433396255187E-2</v>
      </c>
      <c r="G23">
        <f t="shared" si="6"/>
        <v>0.90271812582082234</v>
      </c>
      <c r="H23" s="3">
        <f t="shared" si="7"/>
        <v>1073.220453074844</v>
      </c>
      <c r="I23" s="6"/>
    </row>
    <row r="24" spans="1:9" x14ac:dyDescent="0.25">
      <c r="A24">
        <f>couteau!I10</f>
        <v>70</v>
      </c>
      <c r="D24">
        <f>couteau!L10</f>
        <v>1624.4919934868303</v>
      </c>
      <c r="E24">
        <f t="shared" si="4"/>
        <v>96.824031202912494</v>
      </c>
      <c r="F24" s="9">
        <f t="shared" si="5"/>
        <v>7.2620580173533303E-2</v>
      </c>
      <c r="G24">
        <f t="shared" si="6"/>
        <v>0.67703884780752965</v>
      </c>
      <c r="H24" s="3">
        <f t="shared" si="7"/>
        <v>1099.8441875428805</v>
      </c>
      <c r="I24" s="6"/>
    </row>
    <row r="25" spans="1:9" x14ac:dyDescent="0.25">
      <c r="A25">
        <f>couteau!I11</f>
        <v>80</v>
      </c>
      <c r="D25">
        <f>couteau!L11</f>
        <v>2465.721158144373</v>
      </c>
      <c r="E25">
        <f t="shared" si="4"/>
        <v>100.92872462227984</v>
      </c>
      <c r="F25" s="9">
        <f t="shared" si="5"/>
        <v>4.7844644016055378E-2</v>
      </c>
      <c r="G25">
        <f t="shared" si="6"/>
        <v>0.45660054941620037</v>
      </c>
      <c r="H25" s="3">
        <f t="shared" si="7"/>
        <v>1125.8496355158707</v>
      </c>
      <c r="I25" s="6"/>
    </row>
    <row r="26" spans="1:9" x14ac:dyDescent="0.25">
      <c r="A26">
        <f>couteau!I12</f>
        <v>90</v>
      </c>
      <c r="D26">
        <f>couteau!L12</f>
        <v>3333.3333333333335</v>
      </c>
      <c r="E26">
        <f t="shared" si="4"/>
        <v>103.12616230710809</v>
      </c>
      <c r="F26" s="9">
        <f t="shared" si="5"/>
        <v>3.5391465316281991E-2</v>
      </c>
      <c r="G26">
        <f t="shared" si="6"/>
        <v>0.34181724016308096</v>
      </c>
      <c r="H26" s="3">
        <f t="shared" si="7"/>
        <v>1139.3908005436033</v>
      </c>
      <c r="I26" s="6"/>
    </row>
  </sheetData>
  <mergeCells count="2">
    <mergeCell ref="A1:H1"/>
    <mergeCell ref="A15:H1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couteau</vt:lpstr>
      <vt:lpstr>barre</vt:lpstr>
      <vt:lpstr>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</dc:creator>
  <dc:description/>
  <cp:lastModifiedBy>Michele</cp:lastModifiedBy>
  <cp:revision>1</cp:revision>
  <dcterms:created xsi:type="dcterms:W3CDTF">2019-12-06T16:08:44Z</dcterms:created>
  <dcterms:modified xsi:type="dcterms:W3CDTF">2019-12-14T13:21:19Z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