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SAE_invictus\Ressources2020\SU_Suspension\08_raideurBAR\"/>
    </mc:Choice>
  </mc:AlternateContent>
  <bookViews>
    <workbookView xWindow="0" yWindow="0" windowWidth="20490" windowHeight="9195"/>
  </bookViews>
  <sheets>
    <sheet name="couteau" sheetId="1" r:id="rId1"/>
    <sheet name="barre" sheetId="2" r:id="rId2"/>
    <sheet name="BA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3" i="1"/>
  <c r="C6" i="2"/>
  <c r="G8" i="1" l="1"/>
  <c r="E8" i="1"/>
  <c r="D9" i="3" l="1"/>
  <c r="D10" i="3"/>
  <c r="D2" i="3"/>
  <c r="D6" i="3"/>
  <c r="C9" i="2"/>
  <c r="D9" i="2" s="1"/>
  <c r="C8" i="2"/>
  <c r="G10" i="1"/>
  <c r="E10" i="1"/>
  <c r="G9" i="1"/>
  <c r="E9" i="1"/>
  <c r="G7" i="1"/>
  <c r="E7" i="1"/>
  <c r="C10" i="2"/>
  <c r="C11" i="2"/>
  <c r="D11" i="2" s="1"/>
  <c r="D10" i="2"/>
  <c r="D3" i="3"/>
  <c r="D4" i="3"/>
  <c r="D7" i="3"/>
  <c r="D8" i="3"/>
  <c r="D11" i="3"/>
  <c r="J3" i="1"/>
  <c r="A3" i="3"/>
  <c r="A4" i="3"/>
  <c r="A5" i="3"/>
  <c r="A6" i="3"/>
  <c r="A7" i="3"/>
  <c r="A8" i="3"/>
  <c r="A9" i="3"/>
  <c r="A10" i="3"/>
  <c r="A11" i="3"/>
  <c r="A2" i="3"/>
  <c r="D5" i="3"/>
  <c r="J5" i="1"/>
  <c r="J6" i="1"/>
  <c r="J7" i="1"/>
  <c r="J8" i="1"/>
  <c r="J9" i="1"/>
  <c r="J10" i="1"/>
  <c r="J11" i="1"/>
  <c r="J12" i="1"/>
  <c r="J4" i="1"/>
  <c r="C3" i="2"/>
  <c r="D3" i="2" s="1"/>
  <c r="C4" i="2"/>
  <c r="D4" i="2" s="1"/>
  <c r="C5" i="2"/>
  <c r="D5" i="2" s="1"/>
  <c r="D6" i="2"/>
  <c r="C7" i="2"/>
  <c r="D7" i="2" s="1"/>
  <c r="D8" i="2"/>
  <c r="C2" i="2"/>
  <c r="D2" i="2" s="1"/>
  <c r="H2" i="2"/>
  <c r="G3" i="1"/>
  <c r="E3" i="1"/>
  <c r="E3" i="2" l="1"/>
  <c r="E10" i="2"/>
  <c r="E8" i="2"/>
  <c r="E2" i="2"/>
  <c r="E5" i="2"/>
  <c r="E11" i="2"/>
  <c r="E9" i="2"/>
  <c r="E7" i="2"/>
  <c r="E4" i="2"/>
  <c r="E6" i="2"/>
  <c r="C2" i="3" s="1"/>
  <c r="G5" i="1"/>
  <c r="G6" i="1"/>
  <c r="G4" i="1"/>
  <c r="E6" i="1"/>
  <c r="E5" i="1"/>
  <c r="E4" i="1"/>
  <c r="F5" i="3" l="1"/>
  <c r="G5" i="3" s="1"/>
  <c r="H5" i="3" s="1"/>
  <c r="E2" i="3"/>
  <c r="F3" i="3"/>
  <c r="G3" i="3" s="1"/>
  <c r="H3" i="3" s="1"/>
  <c r="F2" i="3"/>
  <c r="G2" i="3" s="1"/>
  <c r="H2" i="3" s="1"/>
  <c r="F10" i="3"/>
  <c r="G10" i="3" s="1"/>
  <c r="H10" i="3" s="1"/>
  <c r="F6" i="3"/>
  <c r="G6" i="3" s="1"/>
  <c r="H6" i="3" s="1"/>
  <c r="F7" i="3"/>
  <c r="G7" i="3" s="1"/>
  <c r="H7" i="3" s="1"/>
  <c r="F4" i="3"/>
  <c r="G4" i="3" s="1"/>
  <c r="H4" i="3" s="1"/>
  <c r="F9" i="3"/>
  <c r="G9" i="3" s="1"/>
  <c r="H9" i="3" s="1"/>
  <c r="F11" i="3"/>
  <c r="G11" i="3" s="1"/>
  <c r="H11" i="3" s="1"/>
  <c r="F8" i="3"/>
  <c r="G8" i="3" s="1"/>
  <c r="H8" i="3" s="1"/>
  <c r="E6" i="3"/>
  <c r="E4" i="3"/>
  <c r="E5" i="3"/>
  <c r="E11" i="3"/>
  <c r="E8" i="3"/>
  <c r="E9" i="3"/>
  <c r="E7" i="3"/>
  <c r="E10" i="3"/>
  <c r="E3" i="3"/>
</calcChain>
</file>

<file path=xl/sharedStrings.xml><?xml version="1.0" encoding="utf-8"?>
<sst xmlns="http://schemas.openxmlformats.org/spreadsheetml/2006/main" count="30" uniqueCount="28">
  <si>
    <t>F</t>
  </si>
  <si>
    <t>N</t>
  </si>
  <si>
    <t>l</t>
  </si>
  <si>
    <t>e (mm)</t>
  </si>
  <si>
    <t>dx_2 (mm)</t>
  </si>
  <si>
    <t>dx_3 (mm)</t>
  </si>
  <si>
    <t>D</t>
  </si>
  <si>
    <t>d</t>
  </si>
  <si>
    <t>I (mm^4)</t>
  </si>
  <si>
    <t>k_b</t>
  </si>
  <si>
    <t>k_b (Nmm/rad)</t>
  </si>
  <si>
    <t>k_c</t>
  </si>
  <si>
    <t>theta (rad)</t>
  </si>
  <si>
    <t>k_c (N/mm)</t>
  </si>
  <si>
    <t>k</t>
  </si>
  <si>
    <t>E (GPa)</t>
  </si>
  <si>
    <t>G (GPa)</t>
  </si>
  <si>
    <t>l_c (mm)</t>
  </si>
  <si>
    <t>l_b (mm)</t>
  </si>
  <si>
    <t>k_2 (N/mm)</t>
  </si>
  <si>
    <t>k_3 (N/mm)</t>
  </si>
  <si>
    <t>theta (deg)</t>
  </si>
  <si>
    <t>contr_max</t>
  </si>
  <si>
    <t>tube chassis</t>
  </si>
  <si>
    <t>alpha</t>
  </si>
  <si>
    <t>dz (mm)</t>
  </si>
  <si>
    <t>F_c (N)</t>
  </si>
  <si>
    <t>dz_c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</si>
</sst>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0" xfId="0" applyFill="1"/>
    <xf numFmtId="2" fontId="0" fillId="0" borderId="0" xfId="0" applyNumberForma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889695126137405E-2"/>
          <c:y val="7.407407407407407E-2"/>
          <c:w val="0.90006939273435893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couteau!$E$2</c:f>
              <c:strCache>
                <c:ptCount val="1"/>
                <c:pt idx="0">
                  <c:v>k_2 (N/mm)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604AE7C2-E749-4B21-9621-54D264B9DC5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EDF799E-E336-4316-AF8B-F6CA58EA92B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CDFD97D-9939-4BFC-AE0B-0D27AD5DB82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889DB74-DC78-4815-86DE-94F8FA8A24D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couteau!$B$3:$B$6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couteau!$A$3:$A$6</c:f>
              <c:numCache>
                <c:formatCode>General</c:formatCode>
                <c:ptCount val="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couteau!$E$3:$E$6</c15:f>
                <c15:dlblRangeCache>
                  <c:ptCount val="4"/>
                  <c:pt idx="0">
                    <c:v>3333</c:v>
                  </c:pt>
                  <c:pt idx="1">
                    <c:v>4000</c:v>
                  </c:pt>
                  <c:pt idx="2">
                    <c:v>4545</c:v>
                  </c:pt>
                  <c:pt idx="3">
                    <c:v>5000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couteau!$G$2</c:f>
              <c:strCache>
                <c:ptCount val="1"/>
                <c:pt idx="0">
                  <c:v>k_3 (N/mm)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05169EC-1177-4860-BE8B-C75F9CA6308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E02B627-42AD-4544-B2A1-AF7F32DD13F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D83DAFA-4A40-4170-AB31-9EE922532B4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52F3E18D-840D-45B6-974F-B7024998877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couteau!$B$3:$B$6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couteau!$A$3:$A$6</c:f>
              <c:numCache>
                <c:formatCode>General</c:formatCode>
                <c:ptCount val="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couteau!$G$3:$G$6</c15:f>
                <c15:dlblRangeCache>
                  <c:ptCount val="4"/>
                  <c:pt idx="0">
                    <c:v>625</c:v>
                  </c:pt>
                  <c:pt idx="1">
                    <c:v>1053</c:v>
                  </c:pt>
                  <c:pt idx="2">
                    <c:v>1667</c:v>
                  </c:pt>
                  <c:pt idx="3">
                    <c:v>2222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879264"/>
        <c:axId val="1612879808"/>
      </c:scatterChart>
      <c:valAx>
        <c:axId val="161287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2879808"/>
        <c:crosses val="autoZero"/>
        <c:crossBetween val="midCat"/>
      </c:valAx>
      <c:valAx>
        <c:axId val="16128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287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 (N/mm)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BAR!$A$2:$A$11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BAR!$E$2:$E$11</c:f>
              <c:numCache>
                <c:formatCode>General</c:formatCode>
                <c:ptCount val="10"/>
                <c:pt idx="0">
                  <c:v>96.370495154670252</c:v>
                </c:pt>
                <c:pt idx="1">
                  <c:v>96.620523570082042</c:v>
                </c:pt>
                <c:pt idx="2">
                  <c:v>97.369020735201048</c:v>
                </c:pt>
                <c:pt idx="3">
                  <c:v>98.61007501203747</c:v>
                </c:pt>
                <c:pt idx="4">
                  <c:v>100.32941713047616</c:v>
                </c:pt>
                <c:pt idx="5">
                  <c:v>102.49504134955147</c:v>
                </c:pt>
                <c:pt idx="6">
                  <c:v>105.03483897987952</c:v>
                </c:pt>
                <c:pt idx="7">
                  <c:v>107.77579747129609</c:v>
                </c:pt>
                <c:pt idx="8">
                  <c:v>110.26161379261093</c:v>
                </c:pt>
                <c:pt idx="9">
                  <c:v>111.40050582412216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880352"/>
        <c:axId val="1612886336"/>
      </c:scatterChart>
      <c:valAx>
        <c:axId val="161288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2886336"/>
        <c:crosses val="autoZero"/>
        <c:crossBetween val="midCat"/>
      </c:valAx>
      <c:valAx>
        <c:axId val="16128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288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114300</xdr:rowOff>
    </xdr:from>
    <xdr:to>
      <xdr:col>8</xdr:col>
      <xdr:colOff>304800</xdr:colOff>
      <xdr:row>32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3</xdr:row>
      <xdr:rowOff>52387</xdr:rowOff>
    </xdr:from>
    <xdr:to>
      <xdr:col>17</xdr:col>
      <xdr:colOff>361950</xdr:colOff>
      <xdr:row>17</xdr:row>
      <xdr:rowOff>128587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K3" sqref="K3"/>
    </sheetView>
  </sheetViews>
  <sheetFormatPr defaultRowHeight="15" x14ac:dyDescent="0.25"/>
  <cols>
    <col min="5" max="5" width="11.5703125" bestFit="1" customWidth="1"/>
  </cols>
  <sheetData>
    <row r="1" spans="1:11" x14ac:dyDescent="0.25">
      <c r="B1" t="s">
        <v>0</v>
      </c>
      <c r="C1">
        <v>1000</v>
      </c>
      <c r="D1" t="s">
        <v>1</v>
      </c>
    </row>
    <row r="2" spans="1:11" x14ac:dyDescent="0.25">
      <c r="A2" t="s">
        <v>2</v>
      </c>
      <c r="B2" t="s">
        <v>3</v>
      </c>
      <c r="C2" t="s">
        <v>4</v>
      </c>
      <c r="D2" t="s">
        <v>22</v>
      </c>
      <c r="E2" t="s">
        <v>19</v>
      </c>
      <c r="F2" t="s">
        <v>5</v>
      </c>
      <c r="G2" t="s">
        <v>20</v>
      </c>
      <c r="H2" t="s">
        <v>22</v>
      </c>
      <c r="I2" t="s">
        <v>21</v>
      </c>
      <c r="J2" t="s">
        <v>12</v>
      </c>
      <c r="K2" t="s">
        <v>13</v>
      </c>
    </row>
    <row r="3" spans="1:11" x14ac:dyDescent="0.25">
      <c r="A3">
        <v>70</v>
      </c>
      <c r="B3">
        <v>5</v>
      </c>
      <c r="C3">
        <v>0.3</v>
      </c>
      <c r="E3" s="1">
        <f t="shared" ref="E3:E10" si="0">$C$1/C3</f>
        <v>3333.3333333333335</v>
      </c>
      <c r="F3">
        <v>1.6</v>
      </c>
      <c r="G3" s="1">
        <f>$C$1/F3</f>
        <v>625</v>
      </c>
      <c r="H3" s="2"/>
      <c r="I3">
        <v>0</v>
      </c>
      <c r="J3">
        <f>I3/180*PI()</f>
        <v>0</v>
      </c>
      <c r="K3">
        <f>POWER((SIN(J3)/$E$4)^2+(COS(J3)/$G$4)^2,-1/2)</f>
        <v>1052.6315789473686</v>
      </c>
    </row>
    <row r="4" spans="1:11" x14ac:dyDescent="0.25">
      <c r="A4">
        <v>70</v>
      </c>
      <c r="B4">
        <v>6</v>
      </c>
      <c r="C4">
        <v>0.25</v>
      </c>
      <c r="E4" s="1">
        <f t="shared" si="0"/>
        <v>4000</v>
      </c>
      <c r="F4">
        <v>0.95</v>
      </c>
      <c r="G4" s="1">
        <f>$C$1/F4</f>
        <v>1052.6315789473686</v>
      </c>
      <c r="I4">
        <v>10</v>
      </c>
      <c r="J4">
        <f>I4/180*PI()</f>
        <v>0.17453292519943295</v>
      </c>
      <c r="K4">
        <f t="shared" ref="K4:K12" si="1">POWER((SIN(J4)/$E$4)^2+(COS(J4)/$G$4)^2,-1/2)</f>
        <v>1067.7212642509323</v>
      </c>
    </row>
    <row r="5" spans="1:11" x14ac:dyDescent="0.25">
      <c r="A5">
        <v>70</v>
      </c>
      <c r="B5">
        <v>7</v>
      </c>
      <c r="C5">
        <v>0.22</v>
      </c>
      <c r="E5" s="1">
        <f t="shared" si="0"/>
        <v>4545.454545454545</v>
      </c>
      <c r="F5">
        <v>0.6</v>
      </c>
      <c r="G5" s="1">
        <f t="shared" ref="G5:G6" si="2">$C$1/F5</f>
        <v>1666.6666666666667</v>
      </c>
      <c r="I5">
        <v>20</v>
      </c>
      <c r="J5">
        <f t="shared" ref="J5:J12" si="3">I5/180*PI()</f>
        <v>0.3490658503988659</v>
      </c>
      <c r="K5">
        <f t="shared" si="1"/>
        <v>1115.0838487186966</v>
      </c>
    </row>
    <row r="6" spans="1:11" x14ac:dyDescent="0.25">
      <c r="A6">
        <v>70</v>
      </c>
      <c r="B6">
        <v>8</v>
      </c>
      <c r="C6">
        <v>0.2</v>
      </c>
      <c r="E6" s="1">
        <f t="shared" si="0"/>
        <v>5000</v>
      </c>
      <c r="F6">
        <v>0.45</v>
      </c>
      <c r="G6" s="1">
        <f t="shared" si="2"/>
        <v>2222.2222222222222</v>
      </c>
      <c r="I6">
        <v>30</v>
      </c>
      <c r="J6">
        <f t="shared" si="3"/>
        <v>0.52359877559829882</v>
      </c>
      <c r="K6">
        <f t="shared" si="1"/>
        <v>1201.6835362522195</v>
      </c>
    </row>
    <row r="7" spans="1:11" x14ac:dyDescent="0.25">
      <c r="A7">
        <v>90</v>
      </c>
      <c r="B7">
        <v>5</v>
      </c>
      <c r="C7">
        <v>0.6</v>
      </c>
      <c r="E7" s="1">
        <f t="shared" si="0"/>
        <v>1666.6666666666667</v>
      </c>
      <c r="F7">
        <v>3.4</v>
      </c>
      <c r="G7" s="1">
        <f>$C$1/F7</f>
        <v>294.11764705882354</v>
      </c>
      <c r="I7">
        <v>40</v>
      </c>
      <c r="J7">
        <f t="shared" si="3"/>
        <v>0.69813170079773179</v>
      </c>
      <c r="K7">
        <f t="shared" si="1"/>
        <v>1341.7897184521501</v>
      </c>
    </row>
    <row r="8" spans="1:11" x14ac:dyDescent="0.25">
      <c r="A8">
        <v>90</v>
      </c>
      <c r="B8">
        <v>6</v>
      </c>
      <c r="C8">
        <v>0.5</v>
      </c>
      <c r="E8" s="1">
        <f t="shared" si="0"/>
        <v>2000</v>
      </c>
      <c r="F8">
        <v>2</v>
      </c>
      <c r="G8" s="1">
        <f>$C$1/F8</f>
        <v>500</v>
      </c>
      <c r="I8">
        <v>50</v>
      </c>
      <c r="J8">
        <f t="shared" si="3"/>
        <v>0.87266462599716477</v>
      </c>
      <c r="K8">
        <f t="shared" si="1"/>
        <v>1562.5614862877483</v>
      </c>
    </row>
    <row r="9" spans="1:11" x14ac:dyDescent="0.25">
      <c r="A9">
        <v>100</v>
      </c>
      <c r="B9">
        <v>7</v>
      </c>
      <c r="E9" s="1" t="e">
        <f t="shared" si="0"/>
        <v>#DIV/0!</v>
      </c>
      <c r="G9" s="1" t="e">
        <f t="shared" ref="G9:G10" si="4">$C$1/F9</f>
        <v>#DIV/0!</v>
      </c>
      <c r="I9">
        <v>60</v>
      </c>
      <c r="J9">
        <f t="shared" si="3"/>
        <v>1.0471975511965976</v>
      </c>
      <c r="K9">
        <f t="shared" si="1"/>
        <v>1915.6525704423027</v>
      </c>
    </row>
    <row r="10" spans="1:11" x14ac:dyDescent="0.25">
      <c r="B10">
        <v>8</v>
      </c>
      <c r="E10" s="1" t="e">
        <f t="shared" si="0"/>
        <v>#DIV/0!</v>
      </c>
      <c r="G10" s="1" t="e">
        <f t="shared" si="4"/>
        <v>#DIV/0!</v>
      </c>
      <c r="I10">
        <v>70</v>
      </c>
      <c r="J10">
        <f t="shared" si="3"/>
        <v>1.2217304763960306</v>
      </c>
      <c r="K10">
        <f t="shared" si="1"/>
        <v>2494.0732218220833</v>
      </c>
    </row>
    <row r="11" spans="1:11" x14ac:dyDescent="0.25">
      <c r="I11">
        <v>80</v>
      </c>
      <c r="J11">
        <f t="shared" si="3"/>
        <v>1.3962634015954636</v>
      </c>
      <c r="K11">
        <f t="shared" si="1"/>
        <v>3374.2774187132331</v>
      </c>
    </row>
    <row r="12" spans="1:11" x14ac:dyDescent="0.25">
      <c r="I12">
        <v>90</v>
      </c>
      <c r="J12">
        <f t="shared" si="3"/>
        <v>1.5707963267948966</v>
      </c>
      <c r="K12">
        <f t="shared" si="1"/>
        <v>4000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7" sqref="C7"/>
    </sheetView>
  </sheetViews>
  <sheetFormatPr defaultRowHeight="15" x14ac:dyDescent="0.25"/>
  <sheetData>
    <row r="1" spans="1:8" x14ac:dyDescent="0.25">
      <c r="A1" t="s">
        <v>18</v>
      </c>
      <c r="B1" t="s">
        <v>6</v>
      </c>
      <c r="C1" t="s">
        <v>7</v>
      </c>
      <c r="D1" t="s">
        <v>8</v>
      </c>
      <c r="E1" t="s">
        <v>10</v>
      </c>
      <c r="G1" t="s">
        <v>15</v>
      </c>
      <c r="H1" t="s">
        <v>16</v>
      </c>
    </row>
    <row r="2" spans="1:8" x14ac:dyDescent="0.25">
      <c r="A2">
        <v>410</v>
      </c>
      <c r="B2">
        <v>30</v>
      </c>
      <c r="C2">
        <f>B2-3</f>
        <v>27</v>
      </c>
      <c r="D2">
        <f>PI()/32*(B2^4-C2^4)</f>
        <v>27347.465874728725</v>
      </c>
      <c r="E2">
        <f>POWER(A2/$H$2/D2/1000,-1)</f>
        <v>5387399.4687551884</v>
      </c>
      <c r="G2">
        <v>210</v>
      </c>
      <c r="H2">
        <f>G2/2/(1+0.3)</f>
        <v>80.769230769230759</v>
      </c>
    </row>
    <row r="3" spans="1:8" x14ac:dyDescent="0.25">
      <c r="A3">
        <v>420</v>
      </c>
      <c r="B3">
        <v>30</v>
      </c>
      <c r="C3">
        <f t="shared" ref="C3:C11" si="0">B3-3</f>
        <v>27</v>
      </c>
      <c r="D3">
        <f t="shared" ref="D3" si="1">PI()/32*(B3^4-C3^4)</f>
        <v>27347.465874728725</v>
      </c>
      <c r="E3">
        <f t="shared" ref="E3:E9" si="2">POWER(A3/$H$2/D3/1000,-1)</f>
        <v>5259128.0528324461</v>
      </c>
    </row>
    <row r="4" spans="1:8" x14ac:dyDescent="0.25">
      <c r="A4">
        <v>410</v>
      </c>
      <c r="B4">
        <v>28</v>
      </c>
      <c r="C4">
        <f t="shared" si="0"/>
        <v>25</v>
      </c>
      <c r="D4">
        <f>PI()/32*(B4^4-C4^4)</f>
        <v>21994.191993011718</v>
      </c>
      <c r="E4">
        <f t="shared" si="2"/>
        <v>4332814.5577227585</v>
      </c>
    </row>
    <row r="5" spans="1:8" x14ac:dyDescent="0.25">
      <c r="A5">
        <v>420</v>
      </c>
      <c r="B5">
        <v>28</v>
      </c>
      <c r="C5">
        <f t="shared" si="0"/>
        <v>25</v>
      </c>
      <c r="D5">
        <f t="shared" ref="D5" si="3">PI()/32*(B5^4-C5^4)</f>
        <v>21994.191993011718</v>
      </c>
      <c r="E5">
        <f t="shared" si="2"/>
        <v>4229652.3063484067</v>
      </c>
    </row>
    <row r="6" spans="1:8" x14ac:dyDescent="0.25">
      <c r="A6">
        <v>410</v>
      </c>
      <c r="B6" s="3">
        <v>15</v>
      </c>
      <c r="C6" s="3">
        <f>B6-3</f>
        <v>12</v>
      </c>
      <c r="D6">
        <f>PI()/32*(B6^4-C6^4)</f>
        <v>2934.3457132232916</v>
      </c>
      <c r="E6">
        <f t="shared" si="2"/>
        <v>578060.60016593919</v>
      </c>
      <c r="H6" t="s">
        <v>23</v>
      </c>
    </row>
    <row r="7" spans="1:8" x14ac:dyDescent="0.25">
      <c r="A7">
        <v>420</v>
      </c>
      <c r="B7">
        <v>25</v>
      </c>
      <c r="C7">
        <f t="shared" si="0"/>
        <v>22</v>
      </c>
      <c r="D7">
        <f t="shared" ref="D7" si="4">PI()/32*(B7^4-C7^4)</f>
        <v>15351.490676536949</v>
      </c>
      <c r="E7">
        <f t="shared" si="2"/>
        <v>2952209.7454878739</v>
      </c>
    </row>
    <row r="8" spans="1:8" x14ac:dyDescent="0.25">
      <c r="A8">
        <v>410</v>
      </c>
      <c r="B8">
        <v>20</v>
      </c>
      <c r="C8">
        <f>B8-3</f>
        <v>17</v>
      </c>
      <c r="D8">
        <f>PI()/32*(B8^4-C8^4)</f>
        <v>7508.3082673091812</v>
      </c>
      <c r="E8">
        <f t="shared" si="2"/>
        <v>1479122.641777606</v>
      </c>
    </row>
    <row r="9" spans="1:8" x14ac:dyDescent="0.25">
      <c r="A9">
        <v>420</v>
      </c>
      <c r="B9">
        <v>20</v>
      </c>
      <c r="C9">
        <f t="shared" ref="C9" si="5">B9-3</f>
        <v>17</v>
      </c>
      <c r="D9">
        <f t="shared" ref="D9" si="6">PI()/32*(B9^4-C9^4)</f>
        <v>7508.3082673091812</v>
      </c>
      <c r="E9">
        <f t="shared" si="2"/>
        <v>1443905.4360209962</v>
      </c>
    </row>
    <row r="10" spans="1:8" x14ac:dyDescent="0.25">
      <c r="A10">
        <v>410</v>
      </c>
      <c r="B10">
        <v>18</v>
      </c>
      <c r="C10">
        <f t="shared" si="0"/>
        <v>15</v>
      </c>
      <c r="D10">
        <f>PI()/32*(B10^4-C10^4)</f>
        <v>5335.8969473518391</v>
      </c>
      <c r="E10">
        <f t="shared" ref="E10:E11" si="7">POWER(A10/$H$2/D10/1000,-1)</f>
        <v>1051161.6875646212</v>
      </c>
    </row>
    <row r="11" spans="1:8" x14ac:dyDescent="0.25">
      <c r="A11">
        <v>420</v>
      </c>
      <c r="B11">
        <v>18</v>
      </c>
      <c r="C11">
        <f t="shared" si="0"/>
        <v>15</v>
      </c>
      <c r="D11">
        <f t="shared" ref="D11" si="8">PI()/32*(B11^4-C11^4)</f>
        <v>5335.8969473518391</v>
      </c>
      <c r="E11">
        <f t="shared" si="7"/>
        <v>1026134.0283368918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3" sqref="B3"/>
    </sheetView>
  </sheetViews>
  <sheetFormatPr defaultRowHeight="15" x14ac:dyDescent="0.25"/>
  <cols>
    <col min="5" max="5" width="11" bestFit="1" customWidth="1"/>
  </cols>
  <sheetData>
    <row r="1" spans="1:10" x14ac:dyDescent="0.25">
      <c r="A1" t="s">
        <v>21</v>
      </c>
      <c r="B1" t="s">
        <v>17</v>
      </c>
      <c r="C1" t="s">
        <v>9</v>
      </c>
      <c r="D1" t="s">
        <v>11</v>
      </c>
      <c r="E1" t="s">
        <v>14</v>
      </c>
      <c r="F1" t="s">
        <v>24</v>
      </c>
      <c r="G1" t="s">
        <v>27</v>
      </c>
      <c r="H1" t="s">
        <v>26</v>
      </c>
    </row>
    <row r="2" spans="1:10" x14ac:dyDescent="0.25">
      <c r="A2">
        <f>couteau!I3</f>
        <v>0</v>
      </c>
      <c r="B2">
        <v>70</v>
      </c>
      <c r="C2">
        <f>barre!$E$6</f>
        <v>578060.60016593919</v>
      </c>
      <c r="D2">
        <f>couteau!K3</f>
        <v>1052.6315789473686</v>
      </c>
      <c r="E2">
        <f>POWER($B$2^2/$C$2+2/D2,-1)</f>
        <v>96.370495154670252</v>
      </c>
      <c r="F2" s="4">
        <f>$C$2/$B$2^2/D2</f>
        <v>0.11207297350155962</v>
      </c>
      <c r="G2">
        <f>$B$5*POWER(1+1/F2,-1)</f>
        <v>1.007784346639393</v>
      </c>
      <c r="H2" s="1">
        <f>G2*D2</f>
        <v>1060.8256280414664</v>
      </c>
      <c r="I2" s="4"/>
      <c r="J2" s="5"/>
    </row>
    <row r="3" spans="1:10" x14ac:dyDescent="0.25">
      <c r="A3">
        <f>couteau!I4</f>
        <v>10</v>
      </c>
      <c r="D3">
        <f>couteau!K4</f>
        <v>1067.7212642509323</v>
      </c>
      <c r="E3">
        <f t="shared" ref="E3:E11" si="0">POWER($B$2^2/$C$2+2/D3,-1)</f>
        <v>96.620523570082042</v>
      </c>
      <c r="F3" s="4">
        <f t="shared" ref="F3:F11" si="1">$C$2/$B$2^2/D3</f>
        <v>0.11048909018126291</v>
      </c>
      <c r="G3">
        <f t="shared" ref="G3:G11" si="2">$B$5*POWER(1+1/F3,-1)</f>
        <v>0.9949588083141635</v>
      </c>
      <c r="H3" s="1">
        <f t="shared" ref="H3:H11" si="3">G3*D3</f>
        <v>1062.3386766907997</v>
      </c>
      <c r="I3" s="4"/>
      <c r="J3" s="5"/>
    </row>
    <row r="4" spans="1:10" x14ac:dyDescent="0.25">
      <c r="A4">
        <f>couteau!I5</f>
        <v>20</v>
      </c>
      <c r="B4" t="s">
        <v>25</v>
      </c>
      <c r="D4">
        <f>couteau!K5</f>
        <v>1115.0838487186966</v>
      </c>
      <c r="E4">
        <f t="shared" si="0"/>
        <v>97.369020735201048</v>
      </c>
      <c r="F4" s="4">
        <f t="shared" si="1"/>
        <v>0.10579612572617768</v>
      </c>
      <c r="G4">
        <f t="shared" si="2"/>
        <v>0.956741692838734</v>
      </c>
      <c r="H4" s="1">
        <f t="shared" si="3"/>
        <v>1066.8472090802566</v>
      </c>
      <c r="I4" s="4"/>
      <c r="J4" s="5"/>
    </row>
    <row r="5" spans="1:10" x14ac:dyDescent="0.25">
      <c r="A5">
        <f>couteau!I6</f>
        <v>30</v>
      </c>
      <c r="B5">
        <v>10</v>
      </c>
      <c r="D5">
        <f>couteau!K6</f>
        <v>1201.6835362522195</v>
      </c>
      <c r="E5">
        <f t="shared" si="0"/>
        <v>98.61007501203747</v>
      </c>
      <c r="F5" s="4">
        <f t="shared" si="1"/>
        <v>9.8171895923780422E-2</v>
      </c>
      <c r="G5">
        <f t="shared" si="2"/>
        <v>0.89395746046841207</v>
      </c>
      <c r="H5" s="1">
        <f t="shared" si="3"/>
        <v>1074.2539623547352</v>
      </c>
      <c r="I5" s="4"/>
      <c r="J5" s="5"/>
    </row>
    <row r="6" spans="1:10" x14ac:dyDescent="0.25">
      <c r="A6">
        <f>couteau!I7</f>
        <v>40</v>
      </c>
      <c r="D6">
        <f>couteau!K7</f>
        <v>1341.7897184521501</v>
      </c>
      <c r="E6">
        <f t="shared" si="0"/>
        <v>100.32941713047616</v>
      </c>
      <c r="F6" s="4">
        <f t="shared" si="1"/>
        <v>8.7921042643225714E-2</v>
      </c>
      <c r="G6">
        <f t="shared" si="2"/>
        <v>0.80815646721577994</v>
      </c>
      <c r="H6" s="1">
        <f t="shared" si="3"/>
        <v>1084.3760386107456</v>
      </c>
      <c r="I6" s="4"/>
      <c r="J6" s="5"/>
    </row>
    <row r="7" spans="1:10" x14ac:dyDescent="0.25">
      <c r="A7">
        <f>couteau!I8</f>
        <v>50</v>
      </c>
      <c r="D7">
        <f>couteau!K8</f>
        <v>1562.5614862877483</v>
      </c>
      <c r="E7">
        <f t="shared" si="0"/>
        <v>102.49504134955147</v>
      </c>
      <c r="F7" s="4">
        <f t="shared" si="1"/>
        <v>7.5498821703678318E-2</v>
      </c>
      <c r="G7">
        <f t="shared" si="2"/>
        <v>0.70198888348461397</v>
      </c>
      <c r="H7" s="1">
        <f t="shared" si="3"/>
        <v>1096.9007931351953</v>
      </c>
      <c r="I7" s="4"/>
      <c r="J7" s="5"/>
    </row>
    <row r="8" spans="1:10" x14ac:dyDescent="0.25">
      <c r="A8">
        <f>couteau!I9</f>
        <v>60</v>
      </c>
      <c r="D8">
        <f>couteau!K9</f>
        <v>1915.6525704423027</v>
      </c>
      <c r="E8">
        <f t="shared" si="0"/>
        <v>105.03483897987952</v>
      </c>
      <c r="F8" s="4">
        <f t="shared" si="1"/>
        <v>6.1582957616910149E-2</v>
      </c>
      <c r="G8">
        <f t="shared" si="2"/>
        <v>0.58010499485743805</v>
      </c>
      <c r="H8" s="1">
        <f t="shared" si="3"/>
        <v>1111.2796245250699</v>
      </c>
      <c r="I8" s="4"/>
      <c r="J8" s="5"/>
    </row>
    <row r="9" spans="1:10" x14ac:dyDescent="0.25">
      <c r="A9">
        <f>couteau!I10</f>
        <v>70</v>
      </c>
      <c r="D9">
        <f>couteau!K10</f>
        <v>2494.0732218220833</v>
      </c>
      <c r="E9">
        <f t="shared" si="0"/>
        <v>107.77579747129609</v>
      </c>
      <c r="F9" s="4">
        <f t="shared" si="1"/>
        <v>4.7300756859129975E-2</v>
      </c>
      <c r="G9">
        <f t="shared" si="2"/>
        <v>0.45164444453363733</v>
      </c>
      <c r="H9" s="1">
        <f t="shared" si="3"/>
        <v>1126.434314896054</v>
      </c>
      <c r="I9" s="4"/>
      <c r="J9" s="5"/>
    </row>
    <row r="10" spans="1:10" x14ac:dyDescent="0.25">
      <c r="A10">
        <f>couteau!I11</f>
        <v>80</v>
      </c>
      <c r="D10">
        <f>couteau!K11</f>
        <v>3374.2774187132331</v>
      </c>
      <c r="E10">
        <f t="shared" si="0"/>
        <v>110.26161379261093</v>
      </c>
      <c r="F10" s="4">
        <f t="shared" si="1"/>
        <v>3.4962018949604115E-2</v>
      </c>
      <c r="G10">
        <f t="shared" si="2"/>
        <v>0.33780968102662845</v>
      </c>
      <c r="H10" s="1">
        <f t="shared" si="3"/>
        <v>1139.8635785108725</v>
      </c>
      <c r="I10" s="4"/>
      <c r="J10" s="5"/>
    </row>
    <row r="11" spans="1:10" x14ac:dyDescent="0.25">
      <c r="A11">
        <f>couteau!I12</f>
        <v>90</v>
      </c>
      <c r="D11">
        <f>couteau!K12</f>
        <v>4000</v>
      </c>
      <c r="E11">
        <f t="shared" si="0"/>
        <v>111.40050582412216</v>
      </c>
      <c r="F11" s="4">
        <f t="shared" si="1"/>
        <v>2.9492887763568326E-2</v>
      </c>
      <c r="G11">
        <f t="shared" si="2"/>
        <v>0.28647976216365678</v>
      </c>
      <c r="H11" s="1">
        <f t="shared" si="3"/>
        <v>1145.9190486546272</v>
      </c>
      <c r="I11" s="4"/>
      <c r="J1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couteau</vt:lpstr>
      <vt:lpstr>barre</vt:lpstr>
      <vt:lpstr>BAR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Michele</cp:lastModifiedBy>
  <dcterms:created xsi:type="dcterms:W3CDTF">2019-12-06T16:08:44Z</dcterms:created>
  <dcterms:modified xsi:type="dcterms:W3CDTF">2019-12-11T02:11:04Z</dcterms:modified>
</cp:coreProperties>
</file>