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1_BOM\EL\"/>
    </mc:Choice>
  </mc:AlternateContent>
  <xr:revisionPtr revIDLastSave="0" documentId="13_ncr:1_{1183D896-0122-4D28-B7E7-2D53D89E7127}" xr6:coauthVersionLast="47" xr6:coauthVersionMax="47" xr10:uidLastSave="{00000000-0000-0000-0000-000000000000}"/>
  <bookViews>
    <workbookView xWindow="28680" yWindow="-165" windowWidth="29040" windowHeight="15840" firstSheet="1" activeTab="3" xr2:uid="{5D95CB89-CFBB-4931-A5D8-A2EACE57980E}"/>
  </bookViews>
  <sheets>
    <sheet name="BOM" sheetId="5" r:id="rId1"/>
    <sheet name="EL_A0100" sheetId="6" r:id="rId2"/>
    <sheet name="EL_A0200" sheetId="14" r:id="rId3"/>
    <sheet name="EL_A0300" sheetId="7" r:id="rId4"/>
    <sheet name="EL_A0500" sheetId="15" r:id="rId5"/>
    <sheet name="EL_A0600" sheetId="8" r:id="rId6"/>
    <sheet name="EL_A0700" sheetId="9" r:id="rId7"/>
    <sheet name="EL_A0800" sheetId="12" r:id="rId8"/>
    <sheet name="EL_A0900" sheetId="11" r:id="rId9"/>
    <sheet name="EL_A1000" sheetId="10" r:id="rId10"/>
    <sheet name="EL_A1100" sheetId="16" r:id="rId11"/>
    <sheet name="EL_A1200" sheetId="13" r:id="rId12"/>
    <sheet name="EL_A1300" sheetId="17" r:id="rId13"/>
    <sheet name="Modele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9" i="9" l="1"/>
  <c r="O49" i="9"/>
  <c r="I14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8" i="7" l="1"/>
  <c r="J9" i="7"/>
  <c r="J11" i="7"/>
  <c r="J12" i="7"/>
  <c r="J13" i="7"/>
  <c r="J14" i="7"/>
  <c r="J15" i="7"/>
  <c r="J16" i="7"/>
  <c r="J17" i="7"/>
  <c r="J18" i="7"/>
  <c r="J10" i="7"/>
  <c r="G11" i="7"/>
  <c r="I9" i="7"/>
  <c r="I10" i="7"/>
  <c r="I11" i="7"/>
  <c r="I12" i="7"/>
  <c r="I13" i="7"/>
  <c r="I14" i="7"/>
  <c r="I15" i="7"/>
  <c r="I8" i="7"/>
  <c r="G51" i="7"/>
  <c r="I51" i="7" s="1"/>
  <c r="I77" i="8"/>
  <c r="G80" i="8"/>
  <c r="G76" i="8"/>
  <c r="G79" i="8" s="1"/>
  <c r="I79" i="8" s="1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8" i="8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10" i="6"/>
  <c r="J8" i="15"/>
  <c r="J9" i="15"/>
  <c r="J10" i="15"/>
  <c r="J12" i="15"/>
  <c r="J13" i="15"/>
  <c r="J14" i="15"/>
  <c r="J15" i="15"/>
  <c r="J16" i="15"/>
  <c r="J17" i="15"/>
  <c r="J18" i="15"/>
  <c r="J19" i="15"/>
  <c r="J20" i="15"/>
  <c r="J21" i="15"/>
  <c r="J11" i="15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9" i="17"/>
  <c r="J9" i="13"/>
  <c r="J10" i="13"/>
  <c r="J11" i="13"/>
  <c r="J12" i="13"/>
  <c r="J13" i="13"/>
  <c r="J14" i="13"/>
  <c r="J15" i="13"/>
  <c r="J16" i="13"/>
  <c r="J17" i="13"/>
  <c r="J8" i="13"/>
  <c r="J8" i="16"/>
  <c r="J9" i="16"/>
  <c r="J25" i="16"/>
  <c r="J15" i="16"/>
  <c r="J12" i="16"/>
  <c r="J10" i="16"/>
  <c r="J11" i="16"/>
  <c r="J13" i="16"/>
  <c r="J14" i="16"/>
  <c r="J16" i="16"/>
  <c r="J17" i="16"/>
  <c r="J18" i="16"/>
  <c r="J19" i="16"/>
  <c r="J20" i="16"/>
  <c r="J21" i="16"/>
  <c r="J22" i="16"/>
  <c r="J23" i="16"/>
  <c r="J24" i="16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8" i="10"/>
  <c r="H5" i="10"/>
  <c r="J13" i="11"/>
  <c r="J14" i="11"/>
  <c r="J9" i="11"/>
  <c r="J10" i="11"/>
  <c r="J11" i="11"/>
  <c r="J12" i="11"/>
  <c r="J15" i="11"/>
  <c r="J16" i="11"/>
  <c r="J17" i="11"/>
  <c r="J19" i="11"/>
  <c r="J20" i="11"/>
  <c r="J22" i="11"/>
  <c r="J8" i="11"/>
  <c r="H5" i="11"/>
  <c r="H4" i="12"/>
  <c r="I30" i="17"/>
  <c r="I31" i="17"/>
  <c r="I32" i="17"/>
  <c r="I26" i="15"/>
  <c r="I27" i="15"/>
  <c r="I28" i="15"/>
  <c r="I80" i="8"/>
  <c r="I76" i="8"/>
  <c r="G64" i="8"/>
  <c r="I64" i="8" s="1"/>
  <c r="G61" i="8"/>
  <c r="I61" i="8" s="1"/>
  <c r="G40" i="13"/>
  <c r="I40" i="13" s="1"/>
  <c r="G39" i="13"/>
  <c r="I39" i="13" s="1"/>
  <c r="G37" i="13"/>
  <c r="I37" i="13" s="1"/>
  <c r="G31" i="13"/>
  <c r="G30" i="13"/>
  <c r="G28" i="13"/>
  <c r="I41" i="13"/>
  <c r="I32" i="13"/>
  <c r="I31" i="13"/>
  <c r="I30" i="13"/>
  <c r="I28" i="13"/>
  <c r="G53" i="8"/>
  <c r="G50" i="8"/>
  <c r="G52" i="8" s="1"/>
  <c r="I42" i="8"/>
  <c r="G52" i="7" l="1"/>
  <c r="I52" i="7" s="1"/>
  <c r="G63" i="8"/>
  <c r="I63" i="8" s="1"/>
  <c r="I50" i="8"/>
  <c r="I54" i="8"/>
  <c r="I46" i="8"/>
  <c r="I53" i="8"/>
  <c r="I52" i="8"/>
  <c r="G44" i="8"/>
  <c r="I44" i="8" s="1"/>
  <c r="I45" i="8"/>
  <c r="G33" i="7"/>
  <c r="G35" i="7" s="1"/>
  <c r="I35" i="7" s="1"/>
  <c r="H33" i="7"/>
  <c r="I32" i="6"/>
  <c r="I31" i="6"/>
  <c r="I29" i="6"/>
  <c r="I33" i="7" l="1"/>
  <c r="I28" i="14"/>
  <c r="I25" i="14"/>
  <c r="I24" i="14"/>
  <c r="I23" i="14"/>
  <c r="I22" i="14"/>
  <c r="I21" i="14"/>
  <c r="I20" i="14"/>
  <c r="I19" i="14"/>
  <c r="I18" i="14"/>
  <c r="I16" i="14"/>
  <c r="I15" i="14"/>
  <c r="I12" i="14"/>
  <c r="I10" i="14"/>
  <c r="I8" i="14"/>
  <c r="I7" i="14"/>
  <c r="I6" i="14"/>
  <c r="G22" i="14"/>
  <c r="G21" i="14"/>
  <c r="G14" i="14"/>
  <c r="I14" i="14" s="1"/>
  <c r="G20" i="14"/>
  <c r="G11" i="14"/>
  <c r="I11" i="14" s="1"/>
  <c r="I4" i="14"/>
  <c r="I24" i="15"/>
  <c r="I21" i="15"/>
  <c r="I20" i="15"/>
  <c r="I19" i="15"/>
  <c r="I18" i="15"/>
  <c r="I17" i="15"/>
  <c r="I16" i="15"/>
  <c r="I15" i="15"/>
  <c r="I14" i="15"/>
  <c r="I12" i="15"/>
  <c r="I10" i="15"/>
  <c r="I9" i="15"/>
  <c r="I8" i="15"/>
  <c r="I4" i="15"/>
  <c r="G18" i="15"/>
  <c r="G17" i="15"/>
  <c r="G16" i="15"/>
  <c r="G12" i="16"/>
  <c r="I12" i="16" s="1"/>
  <c r="I31" i="16"/>
  <c r="I30" i="16"/>
  <c r="G12" i="15"/>
  <c r="G9" i="15"/>
  <c r="I4" i="17"/>
  <c r="I25" i="16"/>
  <c r="I22" i="16"/>
  <c r="I21" i="16"/>
  <c r="I20" i="16"/>
  <c r="I16" i="16"/>
  <c r="I15" i="16"/>
  <c r="I13" i="16"/>
  <c r="I10" i="16"/>
  <c r="I8" i="16"/>
  <c r="I4" i="16"/>
  <c r="G17" i="16"/>
  <c r="I17" i="16" s="1"/>
  <c r="G9" i="16"/>
  <c r="I9" i="16" s="1"/>
  <c r="I48" i="9"/>
  <c r="I26" i="17"/>
  <c r="I22" i="17"/>
  <c r="I23" i="17"/>
  <c r="I21" i="17"/>
  <c r="G18" i="17"/>
  <c r="G19" i="17" s="1"/>
  <c r="I17" i="17"/>
  <c r="I16" i="17"/>
  <c r="I14" i="17"/>
  <c r="I13" i="17"/>
  <c r="G12" i="17"/>
  <c r="I12" i="17" s="1"/>
  <c r="G9" i="17"/>
  <c r="I9" i="17" s="1"/>
  <c r="I8" i="17"/>
  <c r="H10" i="17"/>
  <c r="I10" i="17" s="1"/>
  <c r="I19" i="17" l="1"/>
  <c r="G20" i="17"/>
  <c r="I20" i="17" s="1"/>
  <c r="I18" i="17"/>
  <c r="G18" i="16"/>
  <c r="I28" i="17"/>
  <c r="I29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27" i="17"/>
  <c r="I28" i="16"/>
  <c r="I29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27" i="16"/>
  <c r="I46" i="7"/>
  <c r="I47" i="7"/>
  <c r="I48" i="7"/>
  <c r="I49" i="7"/>
  <c r="I50" i="7"/>
  <c r="I45" i="7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29" i="15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30" i="14"/>
  <c r="I18" i="16" l="1"/>
  <c r="G19" i="16"/>
  <c r="I19" i="16" s="1"/>
  <c r="I46" i="13"/>
  <c r="I45" i="13"/>
  <c r="I36" i="13"/>
  <c r="I27" i="13"/>
  <c r="I26" i="13"/>
  <c r="I25" i="13"/>
  <c r="I31" i="10"/>
  <c r="I30" i="10"/>
  <c r="I29" i="10"/>
  <c r="I36" i="10"/>
  <c r="I37" i="10"/>
  <c r="H29" i="12"/>
  <c r="H25" i="12"/>
  <c r="I50" i="9"/>
  <c r="I49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16" i="6" l="1"/>
  <c r="I15" i="6"/>
  <c r="I25" i="6" l="1"/>
  <c r="I16" i="13" l="1"/>
  <c r="I17" i="13"/>
  <c r="I13" i="13"/>
  <c r="I11" i="13"/>
  <c r="I9" i="13"/>
  <c r="I10" i="13"/>
  <c r="I8" i="13"/>
  <c r="I17" i="12"/>
  <c r="I16" i="12"/>
  <c r="I9" i="12"/>
  <c r="I10" i="12"/>
  <c r="I11" i="12"/>
  <c r="I12" i="12"/>
  <c r="I13" i="12"/>
  <c r="I14" i="12"/>
  <c r="I15" i="12"/>
  <c r="G8" i="12"/>
  <c r="I8" i="12"/>
  <c r="I31" i="9"/>
  <c r="I30" i="9"/>
  <c r="G22" i="11"/>
  <c r="I22" i="11" s="1"/>
  <c r="I20" i="11"/>
  <c r="I19" i="11"/>
  <c r="G14" i="11"/>
  <c r="G9" i="11"/>
  <c r="I9" i="11" s="1"/>
  <c r="G8" i="11"/>
  <c r="I8" i="11" s="1"/>
  <c r="G13" i="11"/>
  <c r="I13" i="11" s="1"/>
  <c r="G12" i="11"/>
  <c r="I12" i="11" s="1"/>
  <c r="G11" i="11"/>
  <c r="G10" i="11"/>
  <c r="I10" i="11" s="1"/>
  <c r="N39" i="11"/>
  <c r="M33" i="11"/>
  <c r="I11" i="11"/>
  <c r="I14" i="11"/>
  <c r="I15" i="11"/>
  <c r="I16" i="11"/>
  <c r="I17" i="11"/>
  <c r="I26" i="10"/>
  <c r="I24" i="10"/>
  <c r="I23" i="10"/>
  <c r="I21" i="10"/>
  <c r="I20" i="10"/>
  <c r="G26" i="10"/>
  <c r="I15" i="10"/>
  <c r="I16" i="10"/>
  <c r="I17" i="10"/>
  <c r="I18" i="10"/>
  <c r="I15" i="13" l="1"/>
  <c r="I14" i="13"/>
  <c r="G14" i="10"/>
  <c r="I14" i="10" s="1"/>
  <c r="G13" i="10"/>
  <c r="O42" i="10"/>
  <c r="O41" i="10"/>
  <c r="M39" i="10"/>
  <c r="N36" i="10"/>
  <c r="M29" i="10"/>
  <c r="G11" i="10" s="1"/>
  <c r="I13" i="9"/>
  <c r="M38" i="9"/>
  <c r="M37" i="9"/>
  <c r="M36" i="9"/>
  <c r="M35" i="9"/>
  <c r="M34" i="9"/>
  <c r="M50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6" i="9"/>
  <c r="I37" i="8"/>
  <c r="I36" i="8"/>
  <c r="I34" i="8"/>
  <c r="I33" i="8"/>
  <c r="I32" i="8"/>
  <c r="I31" i="8"/>
  <c r="I30" i="8"/>
  <c r="I28" i="8"/>
  <c r="I27" i="8"/>
  <c r="I26" i="8"/>
  <c r="I25" i="8"/>
  <c r="I24" i="8"/>
  <c r="I23" i="8"/>
  <c r="I22" i="8"/>
  <c r="I21" i="8"/>
  <c r="I20" i="8"/>
  <c r="I19" i="8"/>
  <c r="I18" i="8"/>
  <c r="I17" i="8"/>
  <c r="I15" i="8"/>
  <c r="I14" i="8"/>
  <c r="I5" i="8"/>
  <c r="I12" i="8"/>
  <c r="I11" i="8"/>
  <c r="I9" i="8"/>
  <c r="I8" i="8"/>
  <c r="I7" i="8"/>
  <c r="I4" i="8"/>
  <c r="I18" i="7"/>
  <c r="I17" i="7"/>
  <c r="I6" i="7"/>
  <c r="I4" i="7"/>
  <c r="I5" i="7"/>
  <c r="I24" i="6"/>
  <c r="I23" i="6"/>
  <c r="I22" i="6"/>
  <c r="I21" i="6"/>
  <c r="I20" i="6"/>
  <c r="I19" i="6"/>
  <c r="I18" i="6"/>
  <c r="I14" i="6"/>
  <c r="I13" i="6"/>
  <c r="I12" i="6"/>
  <c r="I11" i="6"/>
  <c r="I10" i="6"/>
  <c r="I9" i="6"/>
  <c r="I5" i="6"/>
  <c r="I6" i="6"/>
  <c r="I7" i="6"/>
  <c r="I4" i="6"/>
  <c r="M49" i="9" l="1"/>
  <c r="G10" i="9" s="1"/>
  <c r="I3" i="7"/>
  <c r="I3" i="6"/>
  <c r="I11" i="10"/>
  <c r="G12" i="10"/>
  <c r="I12" i="10" s="1"/>
  <c r="L21" i="10"/>
  <c r="G9" i="10"/>
  <c r="I13" i="10"/>
  <c r="I10" i="9" l="1"/>
  <c r="J10" i="9"/>
  <c r="G11" i="9"/>
  <c r="J11" i="9" s="1"/>
  <c r="G10" i="10"/>
  <c r="I10" i="10" s="1"/>
  <c r="I9" i="10"/>
  <c r="I11" i="9" l="1"/>
  <c r="G12" i="9"/>
  <c r="I12" i="9"/>
  <c r="J12" i="9"/>
</calcChain>
</file>

<file path=xl/sharedStrings.xml><?xml version="1.0" encoding="utf-8"?>
<sst xmlns="http://schemas.openxmlformats.org/spreadsheetml/2006/main" count="2043" uniqueCount="602">
  <si>
    <t>Assembly</t>
  </si>
  <si>
    <t>Part</t>
  </si>
  <si>
    <t>Type</t>
  </si>
  <si>
    <t>Subtype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</si>
  <si>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</si>
  <si>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</si>
  <si>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</si>
  <si>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Assembly Processes</t>
  </si>
  <si>
    <t>m</t>
  </si>
  <si>
    <t>System</t>
  </si>
  <si>
    <t>Part
(25 chars max)</t>
  </si>
  <si>
    <t>m/b</t>
  </si>
  <si>
    <t>Comment
(40 chars max)</t>
  </si>
  <si>
    <t>Qty</t>
  </si>
  <si>
    <t>EL</t>
  </si>
  <si>
    <t>Crash sensor</t>
  </si>
  <si>
    <t>Bistable Switch</t>
  </si>
  <si>
    <t>Tristable Switch</t>
  </si>
  <si>
    <t>Master switch</t>
  </si>
  <si>
    <t>Master switch support</t>
  </si>
  <si>
    <t>Box</t>
  </si>
  <si>
    <t xml:space="preserve">EL - </t>
  </si>
  <si>
    <t>EL_A0X00</t>
  </si>
  <si>
    <t>EL_A0X00_P</t>
  </si>
  <si>
    <t>Dash panel</t>
  </si>
  <si>
    <t>Fuses</t>
  </si>
  <si>
    <t>Kill switch</t>
  </si>
  <si>
    <t>LV-Battery</t>
  </si>
  <si>
    <t>Sensors</t>
  </si>
  <si>
    <t>Wire-Harness/Connectors</t>
  </si>
  <si>
    <t>Dashboard plate</t>
  </si>
  <si>
    <t>Screen</t>
  </si>
  <si>
    <t>Blue</t>
  </si>
  <si>
    <t>LED</t>
  </si>
  <si>
    <t>Red</t>
  </si>
  <si>
    <t>b</t>
  </si>
  <si>
    <t>Button</t>
  </si>
  <si>
    <t>Without light</t>
  </si>
  <si>
    <t>Push button red</t>
  </si>
  <si>
    <t>Push button blue</t>
  </si>
  <si>
    <t>With a red light circle</t>
  </si>
  <si>
    <t>With a blue light circle</t>
  </si>
  <si>
    <t>Rear fuse box</t>
  </si>
  <si>
    <t>2Amp Fuse</t>
  </si>
  <si>
    <t>Relays</t>
  </si>
  <si>
    <t>Front fuse box</t>
  </si>
  <si>
    <t>Front fuse box plate</t>
  </si>
  <si>
    <t>5Amp Fuse</t>
  </si>
  <si>
    <t>10Amp Fuse</t>
  </si>
  <si>
    <t>15Amp Fuse</t>
  </si>
  <si>
    <t>20Amp Fuse</t>
  </si>
  <si>
    <t>Main hoop kill switch</t>
  </si>
  <si>
    <t>BOTS</t>
  </si>
  <si>
    <t>Kill switch =&gt; BSPD</t>
  </si>
  <si>
    <t>Connector (souriau)</t>
  </si>
  <si>
    <t>(elements of board)</t>
  </si>
  <si>
    <t>Battery support - base</t>
  </si>
  <si>
    <t>Battery support - top</t>
  </si>
  <si>
    <t>Fuse support 250A</t>
  </si>
  <si>
    <t>Fuse 250A</t>
  </si>
  <si>
    <t>Anderson connector</t>
  </si>
  <si>
    <t>Starter relay</t>
  </si>
  <si>
    <t>3 phase rectifier</t>
  </si>
  <si>
    <t>Dash panel =&gt; front board</t>
  </si>
  <si>
    <t>Timer</t>
  </si>
  <si>
    <t>Shifter</t>
  </si>
  <si>
    <t>Shifter =&gt; board</t>
  </si>
  <si>
    <t>Board</t>
  </si>
  <si>
    <t>Souriau connector</t>
  </si>
  <si>
    <t>USB connector</t>
  </si>
  <si>
    <t>(elements of the board)</t>
  </si>
  <si>
    <t>Servo motor</t>
  </si>
  <si>
    <t>Servo motor cable</t>
  </si>
  <si>
    <t>Support part 1</t>
  </si>
  <si>
    <t>Support part 2</t>
  </si>
  <si>
    <t>Gearshift paddle</t>
  </si>
  <si>
    <t>thermal protection plate</t>
  </si>
  <si>
    <t>Data logger</t>
  </si>
  <si>
    <t>Autosport Labs RaceCapture MK3</t>
  </si>
  <si>
    <t>Wheel speed sensor</t>
  </si>
  <si>
    <t>Steering wheel pos. Sensor</t>
  </si>
  <si>
    <t>Pressure sensor</t>
  </si>
  <si>
    <t>Lambda sensor</t>
  </si>
  <si>
    <t>Throttle position sensor</t>
  </si>
  <si>
    <t>Manifold temp. &amp; pressure sensor</t>
  </si>
  <si>
    <t>Camshaft position sensor</t>
  </si>
  <si>
    <t>Crankshaft position sensor</t>
  </si>
  <si>
    <t>Water temp. sensor</t>
  </si>
  <si>
    <t>GPS antenna</t>
  </si>
  <si>
    <t>Suspension travel sensor</t>
  </si>
  <si>
    <t>Brake light</t>
  </si>
  <si>
    <t>Connector</t>
  </si>
  <si>
    <t>Engine Control Unit (ECU)</t>
  </si>
  <si>
    <t>DTAFast S80</t>
  </si>
  <si>
    <t>Wire-Harness/Connectors =&gt; Front harness</t>
  </si>
  <si>
    <t>Wire</t>
  </si>
  <si>
    <t>Section</t>
  </si>
  <si>
    <t>Wire-Harness/Connectors =&gt; Rear harness</t>
  </si>
  <si>
    <t>EATON BP/FB6-ATM</t>
  </si>
  <si>
    <t>Littelfuse PDM71001ZXM</t>
  </si>
  <si>
    <t>301-1A-S-R1</t>
  </si>
  <si>
    <t>fastener</t>
  </si>
  <si>
    <t>M3x12</t>
  </si>
  <si>
    <t>fasteners</t>
  </si>
  <si>
    <t>M3x12 CHC + nylstop + 1 w</t>
  </si>
  <si>
    <t>Fuel : 15bar</t>
  </si>
  <si>
    <t>Brake : 130bar</t>
  </si>
  <si>
    <t>EL_A0100</t>
  </si>
  <si>
    <t>EL_A0200</t>
  </si>
  <si>
    <t>EL_A0300</t>
  </si>
  <si>
    <t>EL_A0400</t>
  </si>
  <si>
    <t>EL_A0500</t>
  </si>
  <si>
    <t>EL_A0600</t>
  </si>
  <si>
    <t>EL_A0700</t>
  </si>
  <si>
    <t>EL_A0800</t>
  </si>
  <si>
    <t>EL_A0900</t>
  </si>
  <si>
    <t>EL_A1000</t>
  </si>
  <si>
    <t>EL_A1100</t>
  </si>
  <si>
    <t>EL_A1200</t>
  </si>
  <si>
    <t>EL_A1300</t>
  </si>
  <si>
    <t>Cost (unit)</t>
  </si>
  <si>
    <t>Cost (T)</t>
  </si>
  <si>
    <t>Comment (cost)</t>
  </si>
  <si>
    <t>EL_A0100_P</t>
  </si>
  <si>
    <t>EL - Dash panel</t>
  </si>
  <si>
    <t>Push button</t>
  </si>
  <si>
    <t>Bistable switch</t>
  </si>
  <si>
    <t>Tristable switch</t>
  </si>
  <si>
    <t>Connector screen</t>
  </si>
  <si>
    <t>Connector dash</t>
  </si>
  <si>
    <t>Souriau 8STA60103SN</t>
  </si>
  <si>
    <t>Souriau 8STA61497PN</t>
  </si>
  <si>
    <t>material</t>
  </si>
  <si>
    <t>process</t>
  </si>
  <si>
    <t>Programming</t>
  </si>
  <si>
    <t>Laser cut</t>
  </si>
  <si>
    <t>Laser cut setup, install and remove</t>
  </si>
  <si>
    <t>Washer</t>
  </si>
  <si>
    <t>M3</t>
  </si>
  <si>
    <t>Nylstop</t>
  </si>
  <si>
    <t>Bolt grade 10.9</t>
  </si>
  <si>
    <t>Round head screw, M3x12</t>
  </si>
  <si>
    <t>Assemble by hand</t>
  </si>
  <si>
    <t>Dashboard button</t>
  </si>
  <si>
    <t>Tighten bolt</t>
  </si>
  <si>
    <t>Screen bolts</t>
  </si>
  <si>
    <t>Dash bolts</t>
  </si>
  <si>
    <t>Cut (scissors, knife)</t>
  </si>
  <si>
    <t>Cut wire</t>
  </si>
  <si>
    <t>Strip wire</t>
  </si>
  <si>
    <t>Stripping</t>
  </si>
  <si>
    <t>Shrink pin</t>
  </si>
  <si>
    <t>Shrinking</t>
  </si>
  <si>
    <t>Shrink lug</t>
  </si>
  <si>
    <t>Connector Install</t>
  </si>
  <si>
    <t>Connect the connector</t>
  </si>
  <si>
    <t>Connector Assembly</t>
  </si>
  <si>
    <t>Assemble the pins with the connector</t>
  </si>
  <si>
    <t>Connect lug</t>
  </si>
  <si>
    <t>Tape</t>
  </si>
  <si>
    <t>EL - Fuses</t>
  </si>
  <si>
    <t>PMMA, 5mm thick</t>
  </si>
  <si>
    <t>Bolt grade 8,8</t>
  </si>
  <si>
    <t>CHC, M5x20</t>
  </si>
  <si>
    <t>M5</t>
  </si>
  <si>
    <t>boxes and plate</t>
  </si>
  <si>
    <t>EL - LV-Battery</t>
  </si>
  <si>
    <t>EL_A0600_P</t>
  </si>
  <si>
    <t>Aluminium, 2017A</t>
  </si>
  <si>
    <t xml:space="preserve">Raw material, </t>
  </si>
  <si>
    <t>Bending</t>
  </si>
  <si>
    <t>Raw material, mm</t>
  </si>
  <si>
    <t>(Haute puissance)</t>
  </si>
  <si>
    <t>Lug</t>
  </si>
  <si>
    <t>Shrink Anderson</t>
  </si>
  <si>
    <t>250A fuse</t>
  </si>
  <si>
    <t>250A fuse &amp; cables</t>
  </si>
  <si>
    <t>Master switch connections</t>
  </si>
  <si>
    <t>3-phase rectifier</t>
  </si>
  <si>
    <t>Heat</t>
  </si>
  <si>
    <t>Heat shrink crimp</t>
  </si>
  <si>
    <t>standard</t>
  </si>
  <si>
    <t>Connect the 3-phase to engine</t>
  </si>
  <si>
    <t>Anderson</t>
  </si>
  <si>
    <t>EL_07001</t>
  </si>
  <si>
    <t>EL_07004</t>
  </si>
  <si>
    <t>EL_07002</t>
  </si>
  <si>
    <t>EL_07003</t>
  </si>
  <si>
    <t>EL_07005</t>
  </si>
  <si>
    <t>EL_07006</t>
  </si>
  <si>
    <t>EL_07007</t>
  </si>
  <si>
    <t>EL_07008</t>
  </si>
  <si>
    <t>EL_07009</t>
  </si>
  <si>
    <t>EL_07010</t>
  </si>
  <si>
    <t>EL_07011</t>
  </si>
  <si>
    <t>EL_07012</t>
  </si>
  <si>
    <t>EL_07013</t>
  </si>
  <si>
    <t>EL_07014</t>
  </si>
  <si>
    <t>EL - Sensors</t>
  </si>
  <si>
    <t>EL_A0700_P</t>
  </si>
  <si>
    <t>Steering wheel position</t>
  </si>
  <si>
    <t>Suspension travel</t>
  </si>
  <si>
    <t>Wheel speed</t>
  </si>
  <si>
    <t>Pressure sensors</t>
  </si>
  <si>
    <t>Lambda</t>
  </si>
  <si>
    <t>Throttle position</t>
  </si>
  <si>
    <t>Manifold</t>
  </si>
  <si>
    <t>Datalogger</t>
  </si>
  <si>
    <t>Fuel &amp; oil : 15bar</t>
  </si>
  <si>
    <t>Souriau 8STA00103PN</t>
  </si>
  <si>
    <t>Honda - camshaft</t>
  </si>
  <si>
    <t>Honda - crankshaft</t>
  </si>
  <si>
    <t>Honda - water temperature</t>
  </si>
  <si>
    <t>EL_07015</t>
  </si>
  <si>
    <t>EL_07016</t>
  </si>
  <si>
    <t>EL_07017</t>
  </si>
  <si>
    <t>included with the engine</t>
  </si>
  <si>
    <t>included with the throttle</t>
  </si>
  <si>
    <t>Neutral sensor</t>
  </si>
  <si>
    <t>Nb pins</t>
  </si>
  <si>
    <t>Nb lug</t>
  </si>
  <si>
    <t>Nb heat</t>
  </si>
  <si>
    <t>8STA60103SN</t>
  </si>
  <si>
    <t>8STA60103SN - sensor</t>
  </si>
  <si>
    <t>8STA60835PN - Dash controller</t>
  </si>
  <si>
    <t>8STA61035SN - BSPD</t>
  </si>
  <si>
    <t>8STA61405PN - Timer</t>
  </si>
  <si>
    <t>8STA61828PN - Firewall</t>
  </si>
  <si>
    <t>Waterproof connector</t>
  </si>
  <si>
    <t>Waterproof connector cover</t>
  </si>
  <si>
    <t>Paddle sensor</t>
  </si>
  <si>
    <t>8STA61699SN - shifter</t>
  </si>
  <si>
    <t>8STA71828SN - Firewall</t>
  </si>
  <si>
    <t>ECU connector</t>
  </si>
  <si>
    <t>EL - Rear Harness</t>
  </si>
  <si>
    <t>EL_A1000_P</t>
  </si>
  <si>
    <t>EL_10001</t>
  </si>
  <si>
    <t>EL_10002</t>
  </si>
  <si>
    <t>EL_10003</t>
  </si>
  <si>
    <t>EL_10004</t>
  </si>
  <si>
    <t>EL_10005</t>
  </si>
  <si>
    <t>EL_10006</t>
  </si>
  <si>
    <t>EL_10007</t>
  </si>
  <si>
    <t>EL_10008</t>
  </si>
  <si>
    <t>EL_10009</t>
  </si>
  <si>
    <t>EL_10010</t>
  </si>
  <si>
    <t>EL_10011</t>
  </si>
  <si>
    <t>EL_10012</t>
  </si>
  <si>
    <t>EL_10013</t>
  </si>
  <si>
    <t>EL_10014</t>
  </si>
  <si>
    <t>Honda - injector</t>
  </si>
  <si>
    <t>Honda - spark</t>
  </si>
  <si>
    <t>Standard</t>
  </si>
  <si>
    <t>Adhesive cable clamp</t>
  </si>
  <si>
    <t>For tie-wrap</t>
  </si>
  <si>
    <t>Install Adhesive Cable Clamp</t>
  </si>
  <si>
    <t>Place adhesive base for tie-wrap</t>
  </si>
  <si>
    <t>Attach Wire</t>
  </si>
  <si>
    <t>Wire Dressing (install and route)</t>
  </si>
  <si>
    <t>Average cost for 1m with 10 wires</t>
  </si>
  <si>
    <t>Attach and tighten 1 tie-wrap</t>
  </si>
  <si>
    <t>Firewall connector</t>
  </si>
  <si>
    <t>Mass connector</t>
  </si>
  <si>
    <t>EL - Front harness</t>
  </si>
  <si>
    <t>EL_A0900_P</t>
  </si>
  <si>
    <t>EL_09001</t>
  </si>
  <si>
    <t>EL_09002</t>
  </si>
  <si>
    <t>EL_09003</t>
  </si>
  <si>
    <t>EL_09004</t>
  </si>
  <si>
    <t>EL_09005</t>
  </si>
  <si>
    <t>EL_09006</t>
  </si>
  <si>
    <t>EL_09007</t>
  </si>
  <si>
    <t>EL_09008</t>
  </si>
  <si>
    <t>EL - Wire harness</t>
  </si>
  <si>
    <t>EL_A0800_P</t>
  </si>
  <si>
    <t>DB-9 connector</t>
  </si>
  <si>
    <t>Access to the DTA</t>
  </si>
  <si>
    <t>DB-9 cable</t>
  </si>
  <si>
    <t>EL_08001</t>
  </si>
  <si>
    <t>EL_08002</t>
  </si>
  <si>
    <t>EL_08003</t>
  </si>
  <si>
    <t>EL_08004</t>
  </si>
  <si>
    <t>EL_08005</t>
  </si>
  <si>
    <t>EL_08006</t>
  </si>
  <si>
    <t>Soldering</t>
  </si>
  <si>
    <t>Manual soldering - tin</t>
  </si>
  <si>
    <t>DTAFast S80Pro</t>
  </si>
  <si>
    <t>DB-9 on masterswitch plate</t>
  </si>
  <si>
    <t>EL - Shifter</t>
  </si>
  <si>
    <t>EL_A1200_P</t>
  </si>
  <si>
    <t>Rigid coupling</t>
  </si>
  <si>
    <t>EL_12001</t>
  </si>
  <si>
    <t>EL_12002</t>
  </si>
  <si>
    <t>EL_12003</t>
  </si>
  <si>
    <t>EL_12004</t>
  </si>
  <si>
    <t>EL_12005</t>
  </si>
  <si>
    <t>8STA61099PN</t>
  </si>
  <si>
    <t>Control board connector</t>
  </si>
  <si>
    <t>EL_12006</t>
  </si>
  <si>
    <t>Untighten bolt</t>
  </si>
  <si>
    <t>Servo-motor to engine</t>
  </si>
  <si>
    <t>Servo-motor to frame</t>
  </si>
  <si>
    <t>Sub D 15 connector</t>
  </si>
  <si>
    <t>EL_08007</t>
  </si>
  <si>
    <t>High power</t>
  </si>
  <si>
    <t>included with data logger</t>
  </si>
  <si>
    <t>included with the ECU</t>
  </si>
  <si>
    <t>EL - Front board</t>
  </si>
  <si>
    <t>EL_A0200_P</t>
  </si>
  <si>
    <t>8STA01497SN</t>
  </si>
  <si>
    <t>8STA00835SN</t>
  </si>
  <si>
    <t>USB</t>
  </si>
  <si>
    <t>MCP2515-I_SO</t>
  </si>
  <si>
    <t>MCP2562-E_SN</t>
  </si>
  <si>
    <t>Jumper</t>
  </si>
  <si>
    <t>Pin header</t>
  </si>
  <si>
    <t>Capacitor</t>
  </si>
  <si>
    <t>Resistor</t>
  </si>
  <si>
    <t>N-Mosfet</t>
  </si>
  <si>
    <t>Clock</t>
  </si>
  <si>
    <t>LM1117IMPX-5.0</t>
  </si>
  <si>
    <t>120Ω, cms, package R0805</t>
  </si>
  <si>
    <t>330Ω, cms, package R0805</t>
  </si>
  <si>
    <t>1kΩ, cms, package R0805</t>
  </si>
  <si>
    <t>2.2kΩ, cms, package R0805</t>
  </si>
  <si>
    <t>4.7kΩ, cms, package R0805</t>
  </si>
  <si>
    <t>6.8kΩ, cms, package R0805</t>
  </si>
  <si>
    <t>10kΩ, cms, package R0805</t>
  </si>
  <si>
    <t>18kΩ, cms, package R0805</t>
  </si>
  <si>
    <t>100kΩ, cms, package R0805</t>
  </si>
  <si>
    <t>27pF, cms, package C0805</t>
  </si>
  <si>
    <t>100nF, cms, package C0603</t>
  </si>
  <si>
    <t>0,1µF, cms, package C0805</t>
  </si>
  <si>
    <t>0.33µF, cms, package C0805</t>
  </si>
  <si>
    <t>1µF, cms, package C0805</t>
  </si>
  <si>
    <t>10µF, cms, package C0805</t>
  </si>
  <si>
    <t>1000µF, cms, package E25-10</t>
  </si>
  <si>
    <t>Jumper package JP2</t>
  </si>
  <si>
    <t>PH 1x1, package 1X01</t>
  </si>
  <si>
    <t>PH 1x2, package 1X02</t>
  </si>
  <si>
    <t>PH 1x8, package 1x08</t>
  </si>
  <si>
    <t>Carte Teensy 3.2</t>
  </si>
  <si>
    <t>Connector 2 IN, package 6410-02</t>
  </si>
  <si>
    <t>3 IN, package 6410-03</t>
  </si>
  <si>
    <t>6 IN, package 6410-06</t>
  </si>
  <si>
    <t>7 IN, package 6410-07</t>
  </si>
  <si>
    <t>Voltage regulator</t>
  </si>
  <si>
    <t>Microchip</t>
  </si>
  <si>
    <t>HC-49-SLF, Crystal 16MHz</t>
  </si>
  <si>
    <t>TACT_PANA-EVQ</t>
  </si>
  <si>
    <t>Teensy</t>
  </si>
  <si>
    <t>Bolt grade 8.8</t>
  </si>
  <si>
    <t>Round head screw, M3</t>
  </si>
  <si>
    <t>EL_A0500_P</t>
  </si>
  <si>
    <t>EL - BSPD</t>
  </si>
  <si>
    <t>PINHD-1X6</t>
  </si>
  <si>
    <t>CP1-12V</t>
  </si>
  <si>
    <t>DF2B36FU</t>
  </si>
  <si>
    <t>LM393AD</t>
  </si>
  <si>
    <t>NC7SZ08M5X</t>
  </si>
  <si>
    <t>Potentiometer</t>
  </si>
  <si>
    <t>100k</t>
  </si>
  <si>
    <t>10k</t>
  </si>
  <si>
    <t>39k</t>
  </si>
  <si>
    <t>560k</t>
  </si>
  <si>
    <t>100nF</t>
  </si>
  <si>
    <t>10µF</t>
  </si>
  <si>
    <t>20k</t>
  </si>
  <si>
    <t>BSS138</t>
  </si>
  <si>
    <t>N MOSFET</t>
  </si>
  <si>
    <t>Relay</t>
  </si>
  <si>
    <t>MCL4148</t>
  </si>
  <si>
    <t>Si2309CDS</t>
  </si>
  <si>
    <t>BSS138, package SOT23</t>
  </si>
  <si>
    <t>Comparator</t>
  </si>
  <si>
    <t>Protection diode</t>
  </si>
  <si>
    <t>Diode</t>
  </si>
  <si>
    <t>AND gate</t>
  </si>
  <si>
    <t>MOSFET</t>
  </si>
  <si>
    <t>8STA01035PN</t>
  </si>
  <si>
    <t>EL - Timer</t>
  </si>
  <si>
    <t>EL_A1100_P</t>
  </si>
  <si>
    <t>8STA01405SN</t>
  </si>
  <si>
    <t>INVERTER Gate</t>
  </si>
  <si>
    <t>100Ω</t>
  </si>
  <si>
    <t>1kΩ</t>
  </si>
  <si>
    <t>2.2kΩ</t>
  </si>
  <si>
    <t>10kΩ</t>
  </si>
  <si>
    <t>12kΩ</t>
  </si>
  <si>
    <t>18kΩ</t>
  </si>
  <si>
    <t>1N4004</t>
  </si>
  <si>
    <t>0.01µF</t>
  </si>
  <si>
    <t>0.1µF</t>
  </si>
  <si>
    <t>1µF</t>
  </si>
  <si>
    <t>2.2µF</t>
  </si>
  <si>
    <t>20µF</t>
  </si>
  <si>
    <t>2N2369</t>
  </si>
  <si>
    <t>NE555</t>
  </si>
  <si>
    <t>TC4S584F</t>
  </si>
  <si>
    <t>Bipolar transistor</t>
  </si>
  <si>
    <t>EL - Shifter board</t>
  </si>
  <si>
    <t>EL_A1300_P</t>
  </si>
  <si>
    <t>Connector 9 IN, package 6410-09</t>
  </si>
  <si>
    <t>tooling</t>
  </si>
  <si>
    <t>Card mask</t>
  </si>
  <si>
    <t>To apply the solder paste</t>
  </si>
  <si>
    <t>Preparing card</t>
  </si>
  <si>
    <t>Apply the solder paste with the mask</t>
  </si>
  <si>
    <t>Place component on the card</t>
  </si>
  <si>
    <t>Place CMS component</t>
  </si>
  <si>
    <t>PCB Heating</t>
  </si>
  <si>
    <t>Place the PCB in the Hoven</t>
  </si>
  <si>
    <t>Place Jumper</t>
  </si>
  <si>
    <t>Place Teensy</t>
  </si>
  <si>
    <t>8STA01099SN</t>
  </si>
  <si>
    <t>8STA01699PN</t>
  </si>
  <si>
    <t>Drilled hole</t>
  </si>
  <si>
    <t>Into the box</t>
  </si>
  <si>
    <t>wire</t>
  </si>
  <si>
    <t>Connector to the box</t>
  </si>
  <si>
    <t>Brake light contactor</t>
  </si>
  <si>
    <t>PCB board</t>
  </si>
  <si>
    <t>Raw material</t>
  </si>
  <si>
    <t>Laser cut - Operator</t>
  </si>
  <si>
    <t>Raw material, 40x120mm</t>
  </si>
  <si>
    <t>Raw material, 2mm</t>
  </si>
  <si>
    <t>PC, 5mm thick</t>
  </si>
  <si>
    <t>Souriau pin</t>
  </si>
  <si>
    <t>included with connector</t>
  </si>
  <si>
    <t>EL_01004</t>
  </si>
  <si>
    <t>EL_01005</t>
  </si>
  <si>
    <t>EL_01006</t>
  </si>
  <si>
    <t>EL_01007</t>
  </si>
  <si>
    <t>EL_01008</t>
  </si>
  <si>
    <t>EL_01009</t>
  </si>
  <si>
    <t>EL_01010</t>
  </si>
  <si>
    <t>EL_01011</t>
  </si>
  <si>
    <t>EL_01012</t>
  </si>
  <si>
    <t>Bought from RS</t>
  </si>
  <si>
    <t>Plastic box</t>
  </si>
  <si>
    <t>2-layer</t>
  </si>
  <si>
    <t>EL_02001</t>
  </si>
  <si>
    <t>EL_02002</t>
  </si>
  <si>
    <t>EL_02003</t>
  </si>
  <si>
    <t>EL_02004</t>
  </si>
  <si>
    <t>EL_02005</t>
  </si>
  <si>
    <t>EL_02006</t>
  </si>
  <si>
    <t>EL_02007</t>
  </si>
  <si>
    <t>EL_02008</t>
  </si>
  <si>
    <t>EL_02009</t>
  </si>
  <si>
    <t>EL_02010</t>
  </si>
  <si>
    <t>EL_02011</t>
  </si>
  <si>
    <t>EL_02012</t>
  </si>
  <si>
    <t>EL_02013</t>
  </si>
  <si>
    <t>EL_02014</t>
  </si>
  <si>
    <t>EL_02015</t>
  </si>
  <si>
    <t>EL_02016</t>
  </si>
  <si>
    <t>EL_02017</t>
  </si>
  <si>
    <t>EL_02018</t>
  </si>
  <si>
    <t>EL_02019</t>
  </si>
  <si>
    <t>EL_02020</t>
  </si>
  <si>
    <t>EL_02021</t>
  </si>
  <si>
    <t>EL_02022</t>
  </si>
  <si>
    <t>EL_02023</t>
  </si>
  <si>
    <t>EL_02024</t>
  </si>
  <si>
    <t>EL_02025</t>
  </si>
  <si>
    <t>EL_02026</t>
  </si>
  <si>
    <t>EL_02027</t>
  </si>
  <si>
    <t>EL_02028</t>
  </si>
  <si>
    <t>EL_02029</t>
  </si>
  <si>
    <t>EL_02030</t>
  </si>
  <si>
    <t>EL_02031</t>
  </si>
  <si>
    <t>Littelfuse</t>
  </si>
  <si>
    <t>EL_03004</t>
  </si>
  <si>
    <t>EL_03005</t>
  </si>
  <si>
    <t>EL_03006</t>
  </si>
  <si>
    <t>EL_03007</t>
  </si>
  <si>
    <t>EL_03008</t>
  </si>
  <si>
    <t>EL_03009</t>
  </si>
  <si>
    <t>Metal box</t>
  </si>
  <si>
    <t>EL_05001</t>
  </si>
  <si>
    <t>EL_05002</t>
  </si>
  <si>
    <t>EL_05003</t>
  </si>
  <si>
    <t>EL_05004</t>
  </si>
  <si>
    <t>EL_05005</t>
  </si>
  <si>
    <t>EL_05006</t>
  </si>
  <si>
    <t>EL_05007</t>
  </si>
  <si>
    <t>EL_05008</t>
  </si>
  <si>
    <t>EL_05009</t>
  </si>
  <si>
    <t>EL_05010</t>
  </si>
  <si>
    <t>EL_05011</t>
  </si>
  <si>
    <t>EL_05012</t>
  </si>
  <si>
    <t>EL_05013</t>
  </si>
  <si>
    <t>EL_05014</t>
  </si>
  <si>
    <t>EL_05015</t>
  </si>
  <si>
    <t>EL_05016</t>
  </si>
  <si>
    <t>EL_05017</t>
  </si>
  <si>
    <t>EL_05018</t>
  </si>
  <si>
    <t>EL_05019</t>
  </si>
  <si>
    <t>EL_05020</t>
  </si>
  <si>
    <t>EL_05021</t>
  </si>
  <si>
    <t>100Ohm</t>
  </si>
  <si>
    <t>EL_06001</t>
  </si>
  <si>
    <t>EL_06002</t>
  </si>
  <si>
    <t>EL_06003</t>
  </si>
  <si>
    <t>EL_06004</t>
  </si>
  <si>
    <t>EL_06005</t>
  </si>
  <si>
    <t>EL_06006</t>
  </si>
  <si>
    <t>EL_06007</t>
  </si>
  <si>
    <t>EL_06008</t>
  </si>
  <si>
    <t>EL_06009</t>
  </si>
  <si>
    <t>EL_06010</t>
  </si>
  <si>
    <t>EL_06011</t>
  </si>
  <si>
    <t>EL_06012</t>
  </si>
  <si>
    <t>Guenine honda</t>
  </si>
  <si>
    <t>EL_07018</t>
  </si>
  <si>
    <t>EL_07019</t>
  </si>
  <si>
    <t xml:space="preserve"> = 20 x 0,10</t>
  </si>
  <si>
    <t>= 2 x 0,20</t>
  </si>
  <si>
    <t>= 2 x 0,10</t>
  </si>
  <si>
    <t>= 1 x 0,10</t>
  </si>
  <si>
    <t>= 1 x 0,20</t>
  </si>
  <si>
    <t>=18 x 0,41</t>
  </si>
  <si>
    <t>Fastener install</t>
  </si>
  <si>
    <t>Velcro onECU</t>
  </si>
  <si>
    <t>EL_09009</t>
  </si>
  <si>
    <t>Tie wrap</t>
  </si>
  <si>
    <t>EL_10015</t>
  </si>
  <si>
    <t>EL_11001</t>
  </si>
  <si>
    <t>EL_11002</t>
  </si>
  <si>
    <t>EL_11003</t>
  </si>
  <si>
    <t>EL_11004</t>
  </si>
  <si>
    <t>EL_11005</t>
  </si>
  <si>
    <t>EL_11006</t>
  </si>
  <si>
    <t>EL_11007</t>
  </si>
  <si>
    <t>EL_11008</t>
  </si>
  <si>
    <t>EL_11009</t>
  </si>
  <si>
    <t>EL_11010</t>
  </si>
  <si>
    <t>EL_11011</t>
  </si>
  <si>
    <t>EL_11012</t>
  </si>
  <si>
    <t>EL_11013</t>
  </si>
  <si>
    <t>EL_11014</t>
  </si>
  <si>
    <t>EL_11015</t>
  </si>
  <si>
    <t>EL_11016</t>
  </si>
  <si>
    <t>EL_11017</t>
  </si>
  <si>
    <t>EL_11018</t>
  </si>
  <si>
    <t>EL_11019</t>
  </si>
  <si>
    <t>EL_11020</t>
  </si>
  <si>
    <t>EL_11021</t>
  </si>
  <si>
    <t>EL_11022</t>
  </si>
  <si>
    <t>EL_12007</t>
  </si>
  <si>
    <t>Dunkermotoren BG45</t>
  </si>
  <si>
    <t>BG65</t>
  </si>
  <si>
    <t>MCLX-8-8-SS</t>
  </si>
  <si>
    <t>EL_13001</t>
  </si>
  <si>
    <t>EL_13002</t>
  </si>
  <si>
    <t>EL_13003</t>
  </si>
  <si>
    <t>EL_13004</t>
  </si>
  <si>
    <t>EL_13005</t>
  </si>
  <si>
    <t>EL_13006</t>
  </si>
  <si>
    <t>EL_13007</t>
  </si>
  <si>
    <t>EL_13008</t>
  </si>
  <si>
    <t>EL_13009</t>
  </si>
  <si>
    <t>EL_13010</t>
  </si>
  <si>
    <t>EL_13011</t>
  </si>
  <si>
    <t>EL_13012</t>
  </si>
  <si>
    <t>EL_13013</t>
  </si>
  <si>
    <t>EL_13014</t>
  </si>
  <si>
    <t>EL_13015</t>
  </si>
  <si>
    <t>EL_13016</t>
  </si>
  <si>
    <t>EL_13017</t>
  </si>
  <si>
    <t>EL_13018</t>
  </si>
  <si>
    <t>EL_13019</t>
  </si>
  <si>
    <t>EL_13020</t>
  </si>
  <si>
    <t>EL_13021</t>
  </si>
  <si>
    <t>EL_13022</t>
  </si>
  <si>
    <t>EL_13023</t>
  </si>
  <si>
    <t>EL_13024</t>
  </si>
  <si>
    <t>EL_13025</t>
  </si>
  <si>
    <t>EL_13026</t>
  </si>
  <si>
    <t>EL_13027</t>
  </si>
  <si>
    <t>EL_13028</t>
  </si>
  <si>
    <t>EL_13029</t>
  </si>
  <si>
    <t>EL_13030</t>
  </si>
  <si>
    <t>EL_13031</t>
  </si>
  <si>
    <t>EL_13032</t>
  </si>
  <si>
    <t>EL_13033</t>
  </si>
  <si>
    <t>EL_13034</t>
  </si>
  <si>
    <t>EL_13035</t>
  </si>
  <si>
    <t>Master switch &amp; support</t>
  </si>
  <si>
    <t>Battery and support</t>
  </si>
  <si>
    <t>Starter, starter relay and mass lug</t>
  </si>
  <si>
    <t>Reflective tape</t>
  </si>
  <si>
    <t>Rear box connexions</t>
  </si>
  <si>
    <t>Terminal</t>
  </si>
  <si>
    <t>Cable seal</t>
  </si>
  <si>
    <t>Fuses and relays</t>
  </si>
  <si>
    <t>Steering wheel cable</t>
  </si>
  <si>
    <t>EL_04001</t>
  </si>
  <si>
    <t>EL_04002</t>
  </si>
  <si>
    <t>EL_04003</t>
  </si>
  <si>
    <t>EL_04004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</si>
</sst>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1" applyFont="1" applyFill="1" applyAlignment="1">
      <alignment vertical="center" wrapText="1"/>
    </xf>
    <xf numFmtId="3" fontId="5" fillId="4" borderId="0" xfId="1" applyNumberFormat="1" applyFont="1" applyFill="1" applyAlignment="1">
      <alignment vertical="center" wrapText="1"/>
    </xf>
    <xf numFmtId="0" fontId="7" fillId="0" borderId="0" xfId="1"/>
    <xf numFmtId="0" fontId="6" fillId="0" borderId="0" xfId="1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7" fillId="0" borderId="0" xfId="1" applyAlignment="1">
      <alignment wrapText="1"/>
    </xf>
    <xf numFmtId="0" fontId="8" fillId="0" borderId="0" xfId="2"/>
    <xf numFmtId="20" fontId="7" fillId="0" borderId="0" xfId="1" applyNumberFormat="1"/>
    <xf numFmtId="44" fontId="0" fillId="0" borderId="0" xfId="0" applyNumberFormat="1" applyAlignment="1">
      <alignment horizontal="center"/>
    </xf>
    <xf numFmtId="44" fontId="4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3" applyNumberFormat="1" applyFont="1" applyAlignment="1">
      <alignment horizontal="center"/>
    </xf>
    <xf numFmtId="164" fontId="0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0" fontId="8" fillId="0" borderId="0" xfId="2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1" applyAlignment="1">
      <alignment horizontal="left"/>
    </xf>
    <xf numFmtId="0" fontId="7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44" fontId="0" fillId="0" borderId="0" xfId="3" applyFont="1" applyAlignment="1">
      <alignment horizontal="center"/>
    </xf>
    <xf numFmtId="44" fontId="4" fillId="0" borderId="0" xfId="3" applyFont="1" applyAlignment="1">
      <alignment horizontal="center"/>
    </xf>
    <xf numFmtId="6" fontId="7" fillId="0" borderId="0" xfId="1" applyNumberFormat="1"/>
    <xf numFmtId="0" fontId="7" fillId="0" borderId="0" xfId="1" applyFill="1"/>
    <xf numFmtId="0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">
    <cellStyle name="Lien hypertexte" xfId="2" builtinId="8"/>
    <cellStyle name="Monétaire" xfId="3" builtinId="4"/>
    <cellStyle name="Normal" xfId="0" builtinId="0"/>
    <cellStyle name="Normal 2" xfId="1" xr:uid="{8A8AA4A8-1275-4CDF-BA9B-BB29D212795F}"/>
  </cellStyles>
  <dxfs count="161"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EL - Electrical-style" pivot="0" count="3" xr9:uid="{AEF44F56-1E23-486A-9AD5-C67D0ECD0335}">
      <tableStyleElement type="headerRow" dxfId="160"/>
      <tableStyleElement type="firstRowStripe" dxfId="159"/>
      <tableStyleElement type="secondRowStripe" dxfId="158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fr/ProductDetail/Song-Chuan/301-1A-S-R1-12VDC?qs=e16JbV5WBEtTxNYdH9hZvw%3D%3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ouser.fr/ProductDetail/Song-Chuan/301-1A-S-R1-12VDC?qs=e16JbV5WBEtTxNYdH9hZvw%3D%3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7AC8-0DB9-418C-885A-22C74AF9E51E}">
  <sheetPr codeName="Feuil1">
    <tabColor rgb="FFFFCC99"/>
    <outlinePr summaryBelow="0" summaryRight="0"/>
    <pageSetUpPr fitToPage="1"/>
  </sheetPr>
  <dimension ref="A1:H166"/>
  <sheetViews>
    <sheetView workbookViewId="0"/>
  </sheetViews>
  <sheetFormatPr baseColWidth="10" defaultColWidth="14.42578125" defaultRowHeight="15.75" customHeight="1" x14ac:dyDescent="0.2"/>
  <cols>
    <col min="1" max="1" width="12.5703125" style="7" customWidth="1"/>
    <col min="2" max="2" width="22.5703125" style="7" bestFit="1" customWidth="1"/>
    <col min="3" max="3" width="26.85546875" style="7" customWidth="1"/>
    <col min="4" max="4" width="5.140625" style="7" customWidth="1"/>
    <col min="5" max="5" width="29.7109375" style="7" bestFit="1" customWidth="1"/>
    <col min="6" max="6" width="9.5703125" style="7" customWidth="1"/>
    <col min="7" max="7" width="18.5703125" style="7" customWidth="1"/>
    <col min="8" max="16384" width="14.42578125" style="7"/>
  </cols>
  <sheetData>
    <row r="1" spans="1:7" ht="31.5" x14ac:dyDescent="0.2">
      <c r="A1" s="5" t="s">
        <v>9</v>
      </c>
      <c r="B1" s="5" t="s">
        <v>0</v>
      </c>
      <c r="C1" s="5" t="s">
        <v>10</v>
      </c>
      <c r="D1" s="6" t="s">
        <v>11</v>
      </c>
      <c r="E1" s="5" t="s">
        <v>12</v>
      </c>
      <c r="F1" s="6" t="s">
        <v>13</v>
      </c>
      <c r="G1" s="5" t="s">
        <v>6</v>
      </c>
    </row>
    <row r="2" spans="1:7" ht="15.75" customHeight="1" x14ac:dyDescent="0.2">
      <c r="A2" s="7" t="s">
        <v>14</v>
      </c>
      <c r="B2" s="7" t="s">
        <v>24</v>
      </c>
      <c r="G2" s="7" t="s">
        <v>107</v>
      </c>
    </row>
    <row r="3" spans="1:7" ht="15.75" customHeight="1" x14ac:dyDescent="0.2">
      <c r="C3" s="7" t="s">
        <v>30</v>
      </c>
      <c r="D3" s="7" t="s">
        <v>8</v>
      </c>
      <c r="F3" s="7">
        <v>1</v>
      </c>
    </row>
    <row r="4" spans="1:7" ht="15.75" customHeight="1" x14ac:dyDescent="0.2">
      <c r="C4" s="7" t="s">
        <v>31</v>
      </c>
      <c r="D4" s="7" t="s">
        <v>35</v>
      </c>
      <c r="F4" s="7">
        <v>1</v>
      </c>
    </row>
    <row r="5" spans="1:7" ht="15.75" customHeight="1" x14ac:dyDescent="0.2">
      <c r="C5" s="7" t="s">
        <v>33</v>
      </c>
      <c r="D5" s="7" t="s">
        <v>35</v>
      </c>
      <c r="E5" s="7" t="s">
        <v>32</v>
      </c>
      <c r="F5" s="7">
        <v>1</v>
      </c>
    </row>
    <row r="6" spans="1:7" ht="15.75" customHeight="1" x14ac:dyDescent="0.2">
      <c r="C6" s="7" t="s">
        <v>33</v>
      </c>
      <c r="D6" s="7" t="s">
        <v>35</v>
      </c>
      <c r="E6" s="7" t="s">
        <v>34</v>
      </c>
      <c r="F6" s="7">
        <v>1</v>
      </c>
    </row>
    <row r="7" spans="1:7" ht="15.75" customHeight="1" x14ac:dyDescent="0.2">
      <c r="C7" s="7" t="s">
        <v>38</v>
      </c>
      <c r="D7" s="7" t="s">
        <v>35</v>
      </c>
      <c r="E7" s="7" t="s">
        <v>40</v>
      </c>
    </row>
    <row r="8" spans="1:7" ht="15.75" customHeight="1" x14ac:dyDescent="0.2">
      <c r="C8" s="7" t="s">
        <v>39</v>
      </c>
      <c r="D8" s="7" t="s">
        <v>35</v>
      </c>
      <c r="E8" s="7" t="s">
        <v>41</v>
      </c>
      <c r="F8" s="7">
        <v>1</v>
      </c>
    </row>
    <row r="9" spans="1:7" ht="15.75" customHeight="1" x14ac:dyDescent="0.2">
      <c r="C9" s="7" t="s">
        <v>36</v>
      </c>
      <c r="D9" s="7" t="s">
        <v>35</v>
      </c>
      <c r="E9" s="7" t="s">
        <v>37</v>
      </c>
      <c r="F9" s="7">
        <v>5</v>
      </c>
    </row>
    <row r="10" spans="1:7" ht="15.75" customHeight="1" x14ac:dyDescent="0.2">
      <c r="C10" s="7" t="s">
        <v>16</v>
      </c>
      <c r="D10" s="7" t="s">
        <v>35</v>
      </c>
      <c r="F10" s="7">
        <v>1</v>
      </c>
    </row>
    <row r="11" spans="1:7" ht="15.75" customHeight="1" x14ac:dyDescent="0.2">
      <c r="C11" s="7" t="s">
        <v>17</v>
      </c>
      <c r="D11" s="7" t="s">
        <v>35</v>
      </c>
      <c r="F11" s="7">
        <v>2</v>
      </c>
    </row>
    <row r="12" spans="1:7" ht="15.75" customHeight="1" x14ac:dyDescent="0.2">
      <c r="C12" s="7" t="s">
        <v>128</v>
      </c>
      <c r="D12" s="7" t="s">
        <v>35</v>
      </c>
      <c r="E12" s="7" t="s">
        <v>130</v>
      </c>
      <c r="F12" s="7">
        <v>1</v>
      </c>
    </row>
    <row r="13" spans="1:7" ht="15.75" customHeight="1" x14ac:dyDescent="0.2">
      <c r="C13" s="7" t="s">
        <v>129</v>
      </c>
      <c r="D13" s="7" t="s">
        <v>35</v>
      </c>
      <c r="E13" s="7" t="s">
        <v>131</v>
      </c>
      <c r="F13" s="7">
        <v>1</v>
      </c>
    </row>
    <row r="14" spans="1:7" ht="15.75" customHeight="1" x14ac:dyDescent="0.2">
      <c r="C14" s="7" t="s">
        <v>26</v>
      </c>
      <c r="D14" s="7" t="s">
        <v>35</v>
      </c>
      <c r="F14" s="7">
        <v>1</v>
      </c>
    </row>
    <row r="15" spans="1:7" ht="15.75" customHeight="1" x14ac:dyDescent="0.2">
      <c r="C15" s="7" t="s">
        <v>103</v>
      </c>
      <c r="E15" s="7" t="s">
        <v>104</v>
      </c>
      <c r="F15" s="7">
        <v>9</v>
      </c>
    </row>
    <row r="18" spans="2:7" ht="15.75" customHeight="1" x14ac:dyDescent="0.2">
      <c r="B18" s="7" t="s">
        <v>63</v>
      </c>
      <c r="G18" s="7" t="s">
        <v>108</v>
      </c>
    </row>
    <row r="19" spans="2:7" ht="15.75" customHeight="1" x14ac:dyDescent="0.2">
      <c r="C19" s="7" t="s">
        <v>20</v>
      </c>
      <c r="D19" s="7" t="s">
        <v>35</v>
      </c>
    </row>
    <row r="20" spans="2:7" ht="15.75" customHeight="1" x14ac:dyDescent="0.2">
      <c r="C20" s="7" t="s">
        <v>67</v>
      </c>
      <c r="D20" s="7" t="s">
        <v>35</v>
      </c>
      <c r="E20" s="13"/>
    </row>
    <row r="21" spans="2:7" ht="15.75" customHeight="1" x14ac:dyDescent="0.2">
      <c r="C21" s="7" t="s">
        <v>68</v>
      </c>
      <c r="D21" s="7" t="s">
        <v>35</v>
      </c>
    </row>
    <row r="22" spans="2:7" ht="15.75" customHeight="1" x14ac:dyDescent="0.2">
      <c r="C22" s="7" t="s">
        <v>69</v>
      </c>
      <c r="D22" s="7" t="s">
        <v>35</v>
      </c>
    </row>
    <row r="23" spans="2:7" ht="15.75" customHeight="1" x14ac:dyDescent="0.2">
      <c r="C23" s="7" t="s">
        <v>70</v>
      </c>
    </row>
    <row r="30" spans="2:7" ht="15.75" customHeight="1" x14ac:dyDescent="0.2">
      <c r="B30" s="7" t="s">
        <v>25</v>
      </c>
      <c r="G30" s="7" t="s">
        <v>109</v>
      </c>
    </row>
    <row r="31" spans="2:7" ht="15.75" customHeight="1" x14ac:dyDescent="0.2">
      <c r="C31" s="7" t="s">
        <v>42</v>
      </c>
      <c r="D31" s="7" t="s">
        <v>35</v>
      </c>
      <c r="E31" s="7" t="s">
        <v>99</v>
      </c>
      <c r="F31" s="7">
        <v>1</v>
      </c>
    </row>
    <row r="32" spans="2:7" ht="15.75" customHeight="1" x14ac:dyDescent="0.2">
      <c r="C32" s="7" t="s">
        <v>45</v>
      </c>
      <c r="D32" s="7" t="s">
        <v>35</v>
      </c>
      <c r="E32" s="7" t="s">
        <v>98</v>
      </c>
      <c r="F32" s="7">
        <v>1</v>
      </c>
    </row>
    <row r="33" spans="2:8" ht="15.75" customHeight="1" x14ac:dyDescent="0.2">
      <c r="C33" s="7" t="s">
        <v>46</v>
      </c>
      <c r="D33" s="7" t="s">
        <v>8</v>
      </c>
    </row>
    <row r="34" spans="2:8" ht="15.75" customHeight="1" x14ac:dyDescent="0.2">
      <c r="C34" s="7" t="s">
        <v>43</v>
      </c>
      <c r="D34" s="7" t="s">
        <v>35</v>
      </c>
      <c r="F34" s="7">
        <v>5</v>
      </c>
    </row>
    <row r="35" spans="2:8" ht="15.75" customHeight="1" x14ac:dyDescent="0.2">
      <c r="C35" s="7" t="s">
        <v>47</v>
      </c>
      <c r="D35" s="7" t="s">
        <v>35</v>
      </c>
      <c r="F35" s="7">
        <v>4</v>
      </c>
    </row>
    <row r="36" spans="2:8" ht="15.75" customHeight="1" x14ac:dyDescent="0.2">
      <c r="C36" s="7" t="s">
        <v>48</v>
      </c>
      <c r="D36" s="7" t="s">
        <v>35</v>
      </c>
      <c r="F36" s="7">
        <v>1</v>
      </c>
    </row>
    <row r="37" spans="2:8" ht="15.75" customHeight="1" x14ac:dyDescent="0.2">
      <c r="C37" s="7" t="s">
        <v>49</v>
      </c>
      <c r="D37" s="7" t="s">
        <v>35</v>
      </c>
      <c r="F37" s="7">
        <v>3</v>
      </c>
    </row>
    <row r="38" spans="2:8" ht="15.75" customHeight="1" x14ac:dyDescent="0.2">
      <c r="C38" s="7" t="s">
        <v>50</v>
      </c>
      <c r="D38" s="7" t="s">
        <v>35</v>
      </c>
      <c r="F38" s="7">
        <v>1</v>
      </c>
    </row>
    <row r="39" spans="2:8" ht="15.75" customHeight="1" x14ac:dyDescent="0.25">
      <c r="C39" s="7" t="s">
        <v>44</v>
      </c>
      <c r="D39" s="7" t="s">
        <v>35</v>
      </c>
      <c r="E39" s="12" t="s">
        <v>100</v>
      </c>
      <c r="F39" s="7">
        <v>4</v>
      </c>
    </row>
    <row r="41" spans="2:8" ht="15.75" customHeight="1" x14ac:dyDescent="0.2">
      <c r="B41" s="7" t="s">
        <v>26</v>
      </c>
      <c r="G41" s="7" t="s">
        <v>110</v>
      </c>
    </row>
    <row r="42" spans="2:8" ht="15.75" customHeight="1" x14ac:dyDescent="0.2">
      <c r="C42" s="7" t="s">
        <v>51</v>
      </c>
      <c r="D42" s="7" t="s">
        <v>35</v>
      </c>
      <c r="F42" s="7">
        <v>2</v>
      </c>
      <c r="G42" s="7" t="s">
        <v>598</v>
      </c>
      <c r="H42" s="28">
        <v>33</v>
      </c>
    </row>
    <row r="43" spans="2:8" ht="15.75" customHeight="1" x14ac:dyDescent="0.2">
      <c r="C43" s="7" t="s">
        <v>52</v>
      </c>
      <c r="D43" s="7" t="s">
        <v>35</v>
      </c>
      <c r="F43" s="7">
        <v>1</v>
      </c>
      <c r="G43" s="7" t="s">
        <v>599</v>
      </c>
    </row>
    <row r="44" spans="2:8" ht="15.75" customHeight="1" x14ac:dyDescent="0.2">
      <c r="C44" s="7" t="s">
        <v>15</v>
      </c>
      <c r="D44" s="7" t="s">
        <v>35</v>
      </c>
      <c r="F44" s="7">
        <v>1</v>
      </c>
      <c r="G44" s="7" t="s">
        <v>600</v>
      </c>
    </row>
    <row r="45" spans="2:8" ht="15.75" customHeight="1" x14ac:dyDescent="0.2">
      <c r="C45" s="24" t="s">
        <v>91</v>
      </c>
      <c r="D45" s="24" t="s">
        <v>35</v>
      </c>
      <c r="E45" s="7" t="s">
        <v>222</v>
      </c>
      <c r="F45" s="7">
        <v>1</v>
      </c>
      <c r="G45" s="7" t="s">
        <v>601</v>
      </c>
    </row>
    <row r="46" spans="2:8" ht="15.75" customHeight="1" x14ac:dyDescent="0.2">
      <c r="C46" s="24"/>
      <c r="D46" s="24"/>
    </row>
    <row r="47" spans="2:8" ht="15.75" customHeight="1" x14ac:dyDescent="0.2">
      <c r="C47" s="24"/>
      <c r="D47" s="24"/>
    </row>
    <row r="48" spans="2:8" ht="15.75" customHeight="1" x14ac:dyDescent="0.2">
      <c r="B48" s="7" t="s">
        <v>53</v>
      </c>
      <c r="G48" s="7" t="s">
        <v>111</v>
      </c>
    </row>
    <row r="49" spans="2:7" ht="15.75" customHeight="1" x14ac:dyDescent="0.2">
      <c r="C49" s="7" t="s">
        <v>20</v>
      </c>
      <c r="D49" s="7" t="s">
        <v>35</v>
      </c>
    </row>
    <row r="50" spans="2:7" ht="15.75" customHeight="1" x14ac:dyDescent="0.2">
      <c r="C50" s="7" t="s">
        <v>54</v>
      </c>
    </row>
    <row r="51" spans="2:7" ht="15.75" customHeight="1" x14ac:dyDescent="0.2">
      <c r="C51" s="7" t="s">
        <v>55</v>
      </c>
    </row>
    <row r="54" spans="2:7" ht="15.75" customHeight="1" x14ac:dyDescent="0.2">
      <c r="C54" s="7" t="s">
        <v>101</v>
      </c>
      <c r="E54" s="7" t="s">
        <v>102</v>
      </c>
      <c r="F54" s="7">
        <v>6</v>
      </c>
    </row>
    <row r="57" spans="2:7" ht="15.75" customHeight="1" x14ac:dyDescent="0.2">
      <c r="B57" s="7" t="s">
        <v>27</v>
      </c>
      <c r="G57" s="7" t="s">
        <v>112</v>
      </c>
    </row>
    <row r="58" spans="2:7" ht="15.75" customHeight="1" x14ac:dyDescent="0.2">
      <c r="C58" s="11" t="s">
        <v>27</v>
      </c>
      <c r="D58" s="7" t="s">
        <v>35</v>
      </c>
      <c r="F58" s="7">
        <v>1</v>
      </c>
    </row>
    <row r="59" spans="2:7" ht="15.75" customHeight="1" x14ac:dyDescent="0.2">
      <c r="C59" s="7" t="s">
        <v>56</v>
      </c>
      <c r="D59" s="7" t="s">
        <v>8</v>
      </c>
      <c r="F59" s="7">
        <v>1</v>
      </c>
    </row>
    <row r="60" spans="2:7" ht="15.75" customHeight="1" x14ac:dyDescent="0.2">
      <c r="C60" s="7" t="s">
        <v>57</v>
      </c>
      <c r="D60" s="7" t="s">
        <v>8</v>
      </c>
      <c r="F60" s="7">
        <v>1</v>
      </c>
    </row>
    <row r="61" spans="2:7" ht="15.75" customHeight="1" x14ac:dyDescent="0.2">
      <c r="C61" s="7" t="s">
        <v>18</v>
      </c>
      <c r="D61" s="7" t="s">
        <v>35</v>
      </c>
      <c r="F61" s="7">
        <v>1</v>
      </c>
    </row>
    <row r="62" spans="2:7" ht="15.75" customHeight="1" x14ac:dyDescent="0.2">
      <c r="C62" s="7" t="s">
        <v>19</v>
      </c>
      <c r="D62" s="7" t="s">
        <v>8</v>
      </c>
      <c r="F62" s="7">
        <v>1</v>
      </c>
    </row>
    <row r="63" spans="2:7" ht="15.75" customHeight="1" x14ac:dyDescent="0.2">
      <c r="C63" s="7" t="s">
        <v>58</v>
      </c>
      <c r="D63" s="7" t="s">
        <v>35</v>
      </c>
      <c r="F63" s="7">
        <v>1</v>
      </c>
    </row>
    <row r="64" spans="2:7" ht="15.75" customHeight="1" x14ac:dyDescent="0.2">
      <c r="C64" s="7" t="s">
        <v>59</v>
      </c>
      <c r="D64" s="7" t="s">
        <v>35</v>
      </c>
      <c r="F64" s="7">
        <v>1</v>
      </c>
    </row>
    <row r="65" spans="2:7" ht="12.75" x14ac:dyDescent="0.2">
      <c r="C65" s="8" t="s">
        <v>60</v>
      </c>
      <c r="D65" s="8" t="s">
        <v>35</v>
      </c>
      <c r="E65" s="8"/>
      <c r="F65" s="8">
        <v>1</v>
      </c>
      <c r="G65" s="8"/>
    </row>
    <row r="66" spans="2:7" ht="12.75" x14ac:dyDescent="0.2">
      <c r="C66" s="8" t="s">
        <v>61</v>
      </c>
      <c r="D66" s="8" t="s">
        <v>35</v>
      </c>
      <c r="E66" s="8"/>
      <c r="F66" s="8">
        <v>1</v>
      </c>
      <c r="G66" s="8"/>
    </row>
    <row r="67" spans="2:7" ht="12.75" x14ac:dyDescent="0.2">
      <c r="C67" s="8" t="s">
        <v>62</v>
      </c>
      <c r="D67" s="8" t="s">
        <v>35</v>
      </c>
      <c r="E67" s="8"/>
      <c r="F67" s="8">
        <v>1</v>
      </c>
      <c r="G67" s="8"/>
    </row>
    <row r="68" spans="2:7" ht="12.75" x14ac:dyDescent="0.2">
      <c r="C68" s="8" t="s">
        <v>76</v>
      </c>
      <c r="D68" s="8" t="s">
        <v>8</v>
      </c>
      <c r="E68" s="8"/>
      <c r="F68" s="8">
        <v>1</v>
      </c>
      <c r="G68" s="8"/>
    </row>
    <row r="69" spans="2:7" ht="15.75" customHeight="1" x14ac:dyDescent="0.2">
      <c r="C69" s="7" t="s">
        <v>173</v>
      </c>
      <c r="D69" s="7" t="s">
        <v>35</v>
      </c>
    </row>
    <row r="71" spans="2:7" ht="15.75" customHeight="1" x14ac:dyDescent="0.2">
      <c r="B71" s="7" t="s">
        <v>28</v>
      </c>
      <c r="G71" s="7" t="s">
        <v>113</v>
      </c>
    </row>
    <row r="72" spans="2:7" ht="15.75" customHeight="1" x14ac:dyDescent="0.2">
      <c r="C72" s="7" t="s">
        <v>77</v>
      </c>
      <c r="D72" s="7" t="s">
        <v>35</v>
      </c>
      <c r="E72" s="7" t="s">
        <v>78</v>
      </c>
      <c r="F72" s="7">
        <v>1</v>
      </c>
      <c r="G72" s="7" t="s">
        <v>184</v>
      </c>
    </row>
    <row r="73" spans="2:7" ht="15.75" customHeight="1" x14ac:dyDescent="0.2">
      <c r="C73" s="7" t="s">
        <v>79</v>
      </c>
      <c r="D73" s="7" t="s">
        <v>35</v>
      </c>
      <c r="F73" s="7">
        <v>4</v>
      </c>
      <c r="G73" s="7" t="s">
        <v>186</v>
      </c>
    </row>
    <row r="74" spans="2:7" ht="15.75" customHeight="1" x14ac:dyDescent="0.2">
      <c r="C74" s="29" t="s">
        <v>89</v>
      </c>
      <c r="D74" s="7" t="s">
        <v>35</v>
      </c>
      <c r="F74" s="7">
        <v>4</v>
      </c>
      <c r="G74" s="7" t="s">
        <v>187</v>
      </c>
    </row>
    <row r="75" spans="2:7" ht="15.75" customHeight="1" x14ac:dyDescent="0.2">
      <c r="C75" s="7" t="s">
        <v>80</v>
      </c>
      <c r="D75" s="7" t="s">
        <v>35</v>
      </c>
      <c r="F75" s="7">
        <v>1</v>
      </c>
      <c r="G75" s="7" t="s">
        <v>185</v>
      </c>
    </row>
    <row r="76" spans="2:7" ht="15.75" customHeight="1" x14ac:dyDescent="0.2">
      <c r="C76" s="7" t="s">
        <v>81</v>
      </c>
      <c r="D76" s="7" t="s">
        <v>35</v>
      </c>
      <c r="E76" s="7" t="s">
        <v>105</v>
      </c>
      <c r="F76" s="7">
        <v>2</v>
      </c>
      <c r="G76" s="7" t="s">
        <v>188</v>
      </c>
    </row>
    <row r="77" spans="2:7" ht="15.75" customHeight="1" x14ac:dyDescent="0.2">
      <c r="C77" s="7" t="s">
        <v>81</v>
      </c>
      <c r="D77" s="7" t="s">
        <v>35</v>
      </c>
      <c r="E77" s="7" t="s">
        <v>106</v>
      </c>
      <c r="F77" s="7">
        <v>2</v>
      </c>
      <c r="G77" s="7" t="s">
        <v>189</v>
      </c>
    </row>
    <row r="78" spans="2:7" ht="15.75" customHeight="1" x14ac:dyDescent="0.2">
      <c r="C78" s="7" t="s">
        <v>82</v>
      </c>
      <c r="D78" s="7" t="s">
        <v>35</v>
      </c>
      <c r="F78" s="7">
        <v>1</v>
      </c>
      <c r="G78" s="7" t="s">
        <v>190</v>
      </c>
    </row>
    <row r="79" spans="2:7" ht="15.75" customHeight="1" x14ac:dyDescent="0.2">
      <c r="C79" s="7" t="s">
        <v>83</v>
      </c>
      <c r="D79" s="7" t="s">
        <v>35</v>
      </c>
      <c r="F79" s="7">
        <v>1</v>
      </c>
      <c r="G79" s="7" t="s">
        <v>191</v>
      </c>
    </row>
    <row r="80" spans="2:7" ht="15.75" customHeight="1" x14ac:dyDescent="0.2">
      <c r="C80" s="7" t="s">
        <v>84</v>
      </c>
      <c r="D80" s="7" t="s">
        <v>35</v>
      </c>
      <c r="F80" s="7">
        <v>1</v>
      </c>
      <c r="G80" s="7" t="s">
        <v>192</v>
      </c>
    </row>
    <row r="81" spans="2:7" ht="15.75" customHeight="1" x14ac:dyDescent="0.2">
      <c r="C81" s="7" t="s">
        <v>85</v>
      </c>
      <c r="D81" s="7" t="s">
        <v>35</v>
      </c>
      <c r="F81" s="7">
        <v>1</v>
      </c>
      <c r="G81" s="7" t="s">
        <v>193</v>
      </c>
    </row>
    <row r="82" spans="2:7" ht="15.75" customHeight="1" x14ac:dyDescent="0.2">
      <c r="C82" s="7" t="s">
        <v>86</v>
      </c>
      <c r="D82" s="7" t="s">
        <v>35</v>
      </c>
      <c r="F82" s="7">
        <v>1</v>
      </c>
      <c r="G82" s="7" t="s">
        <v>194</v>
      </c>
    </row>
    <row r="83" spans="2:7" ht="15.75" customHeight="1" x14ac:dyDescent="0.2">
      <c r="C83" s="7" t="s">
        <v>87</v>
      </c>
      <c r="D83" s="7" t="s">
        <v>35</v>
      </c>
      <c r="F83" s="7">
        <v>1</v>
      </c>
      <c r="G83" s="7" t="s">
        <v>195</v>
      </c>
    </row>
    <row r="84" spans="2:7" ht="15.75" customHeight="1" x14ac:dyDescent="0.2">
      <c r="C84" s="7" t="s">
        <v>218</v>
      </c>
      <c r="D84" s="7" t="s">
        <v>35</v>
      </c>
      <c r="F84" s="7">
        <v>1</v>
      </c>
      <c r="G84" s="7" t="s">
        <v>196</v>
      </c>
    </row>
    <row r="85" spans="2:7" ht="15.75" customHeight="1" x14ac:dyDescent="0.2">
      <c r="C85" s="7" t="s">
        <v>88</v>
      </c>
      <c r="D85" s="7" t="s">
        <v>35</v>
      </c>
      <c r="F85" s="7">
        <v>1</v>
      </c>
      <c r="G85" s="7" t="s">
        <v>197</v>
      </c>
    </row>
    <row r="86" spans="2:7" ht="15.75" customHeight="1" x14ac:dyDescent="0.2">
      <c r="C86" s="7" t="s">
        <v>230</v>
      </c>
      <c r="D86" s="7" t="s">
        <v>35</v>
      </c>
      <c r="F86" s="7">
        <v>2</v>
      </c>
      <c r="G86" s="7" t="s">
        <v>213</v>
      </c>
    </row>
    <row r="87" spans="2:7" ht="15.75" customHeight="1" x14ac:dyDescent="0.2">
      <c r="C87" s="7" t="s">
        <v>91</v>
      </c>
      <c r="D87" s="7" t="s">
        <v>35</v>
      </c>
      <c r="E87" s="7" t="s">
        <v>209</v>
      </c>
      <c r="G87" s="7" t="s">
        <v>214</v>
      </c>
    </row>
    <row r="95" spans="2:7" ht="15.75" customHeight="1" x14ac:dyDescent="0.2">
      <c r="B95" s="7" t="s">
        <v>29</v>
      </c>
      <c r="G95" s="7" t="s">
        <v>114</v>
      </c>
    </row>
    <row r="96" spans="2:7" ht="15.75" customHeight="1" x14ac:dyDescent="0.2">
      <c r="C96" s="7" t="s">
        <v>92</v>
      </c>
      <c r="D96" s="7" t="s">
        <v>35</v>
      </c>
      <c r="E96" s="7" t="s">
        <v>93</v>
      </c>
      <c r="F96" s="7">
        <v>1</v>
      </c>
      <c r="G96" s="7" t="s">
        <v>278</v>
      </c>
    </row>
    <row r="97" spans="2:8" ht="15.75" customHeight="1" x14ac:dyDescent="0.2">
      <c r="C97" s="7" t="s">
        <v>275</v>
      </c>
      <c r="D97" s="7" t="s">
        <v>35</v>
      </c>
      <c r="E97" s="7" t="s">
        <v>276</v>
      </c>
      <c r="F97" s="7">
        <v>1</v>
      </c>
      <c r="G97" s="7" t="s">
        <v>279</v>
      </c>
    </row>
    <row r="98" spans="2:8" ht="15.75" customHeight="1" x14ac:dyDescent="0.2">
      <c r="C98" s="7" t="s">
        <v>302</v>
      </c>
      <c r="D98" s="7" t="s">
        <v>35</v>
      </c>
      <c r="E98" s="7" t="s">
        <v>276</v>
      </c>
      <c r="F98" s="7">
        <v>1</v>
      </c>
      <c r="G98" s="7" t="s">
        <v>280</v>
      </c>
    </row>
    <row r="99" spans="2:8" ht="15.75" customHeight="1" x14ac:dyDescent="0.2">
      <c r="C99" s="7" t="s">
        <v>277</v>
      </c>
      <c r="D99" s="7" t="s">
        <v>35</v>
      </c>
      <c r="E99" s="7" t="s">
        <v>276</v>
      </c>
      <c r="F99" s="7">
        <v>1</v>
      </c>
      <c r="G99" s="7" t="s">
        <v>281</v>
      </c>
    </row>
    <row r="100" spans="2:8" ht="15.75" customHeight="1" x14ac:dyDescent="0.2">
      <c r="C100" s="7" t="s">
        <v>90</v>
      </c>
      <c r="D100" s="7" t="s">
        <v>35</v>
      </c>
      <c r="F100" s="7">
        <v>1</v>
      </c>
      <c r="G100" s="7" t="s">
        <v>282</v>
      </c>
    </row>
    <row r="101" spans="2:8" ht="15.75" customHeight="1" x14ac:dyDescent="0.2">
      <c r="C101" s="24" t="s">
        <v>91</v>
      </c>
      <c r="D101" s="24" t="s">
        <v>35</v>
      </c>
      <c r="E101" s="7" t="s">
        <v>228</v>
      </c>
      <c r="F101" s="7">
        <v>1</v>
      </c>
      <c r="G101" s="7" t="s">
        <v>283</v>
      </c>
    </row>
    <row r="102" spans="2:8" ht="15.75" customHeight="1" x14ac:dyDescent="0.2">
      <c r="C102" s="24" t="s">
        <v>91</v>
      </c>
      <c r="D102" s="24" t="s">
        <v>35</v>
      </c>
      <c r="E102" s="7" t="s">
        <v>229</v>
      </c>
      <c r="F102" s="7">
        <v>1</v>
      </c>
      <c r="G102" s="7" t="s">
        <v>303</v>
      </c>
    </row>
    <row r="104" spans="2:8" ht="15.75" customHeight="1" x14ac:dyDescent="0.2">
      <c r="B104" s="7" t="s">
        <v>94</v>
      </c>
      <c r="G104" s="7" t="s">
        <v>115</v>
      </c>
    </row>
    <row r="105" spans="2:8" ht="15.75" customHeight="1" x14ac:dyDescent="0.2">
      <c r="C105" s="7" t="s">
        <v>95</v>
      </c>
      <c r="E105" s="7" t="s">
        <v>96</v>
      </c>
    </row>
    <row r="106" spans="2:8" ht="15.75" customHeight="1" x14ac:dyDescent="0.2">
      <c r="B106" s="23"/>
      <c r="C106" s="24"/>
      <c r="D106" s="24"/>
      <c r="E106" s="24"/>
      <c r="F106" s="24"/>
      <c r="G106" s="24"/>
      <c r="H106" s="23"/>
    </row>
    <row r="107" spans="2:8" ht="15.75" customHeight="1" x14ac:dyDescent="0.2">
      <c r="B107" s="23"/>
      <c r="C107" s="24" t="s">
        <v>91</v>
      </c>
      <c r="D107" s="24" t="s">
        <v>35</v>
      </c>
      <c r="E107" s="22" t="s">
        <v>223</v>
      </c>
      <c r="F107" s="24">
        <v>8</v>
      </c>
      <c r="G107" s="24" t="s">
        <v>265</v>
      </c>
      <c r="H107" s="23"/>
    </row>
    <row r="108" spans="2:8" ht="15.75" customHeight="1" x14ac:dyDescent="0.2">
      <c r="B108" s="23"/>
      <c r="C108" s="24" t="s">
        <v>91</v>
      </c>
      <c r="D108" s="24" t="s">
        <v>35</v>
      </c>
      <c r="E108" s="25" t="s">
        <v>224</v>
      </c>
      <c r="F108" s="24">
        <v>1</v>
      </c>
      <c r="G108" s="24" t="s">
        <v>266</v>
      </c>
      <c r="H108" s="23"/>
    </row>
    <row r="109" spans="2:8" ht="15.75" customHeight="1" x14ac:dyDescent="0.2">
      <c r="B109" s="23"/>
      <c r="C109" s="24" t="s">
        <v>91</v>
      </c>
      <c r="D109" s="24" t="s">
        <v>35</v>
      </c>
      <c r="E109" s="22" t="s">
        <v>225</v>
      </c>
      <c r="F109" s="24">
        <v>1</v>
      </c>
      <c r="G109" s="24" t="s">
        <v>267</v>
      </c>
      <c r="H109" s="23"/>
    </row>
    <row r="110" spans="2:8" ht="15.75" customHeight="1" x14ac:dyDescent="0.2">
      <c r="B110" s="23"/>
      <c r="C110" s="24" t="s">
        <v>91</v>
      </c>
      <c r="D110" s="24" t="s">
        <v>35</v>
      </c>
      <c r="E110" s="22" t="s">
        <v>226</v>
      </c>
      <c r="F110" s="24">
        <v>1</v>
      </c>
      <c r="G110" s="24" t="s">
        <v>268</v>
      </c>
      <c r="H110" s="23"/>
    </row>
    <row r="111" spans="2:8" ht="15.75" customHeight="1" x14ac:dyDescent="0.2">
      <c r="B111" s="23"/>
      <c r="C111" s="24" t="s">
        <v>91</v>
      </c>
      <c r="D111" s="24" t="s">
        <v>35</v>
      </c>
      <c r="E111" s="22" t="s">
        <v>227</v>
      </c>
      <c r="F111" s="24">
        <v>1</v>
      </c>
      <c r="G111" s="24" t="s">
        <v>269</v>
      </c>
      <c r="H111" s="23"/>
    </row>
    <row r="112" spans="2:8" ht="15.75" customHeight="1" x14ac:dyDescent="0.2">
      <c r="B112" s="23"/>
      <c r="C112" s="24" t="s">
        <v>91</v>
      </c>
      <c r="D112" s="24" t="s">
        <v>35</v>
      </c>
      <c r="E112" s="24" t="s">
        <v>77</v>
      </c>
      <c r="F112" s="24">
        <v>1</v>
      </c>
      <c r="G112" s="24" t="s">
        <v>270</v>
      </c>
      <c r="H112" s="23"/>
    </row>
    <row r="113" spans="2:8" ht="15.75" customHeight="1" x14ac:dyDescent="0.2">
      <c r="B113" s="23"/>
      <c r="C113" s="24" t="s">
        <v>91</v>
      </c>
      <c r="D113" s="24" t="s">
        <v>35</v>
      </c>
      <c r="E113" s="7" t="s">
        <v>173</v>
      </c>
      <c r="F113" s="24"/>
      <c r="G113" s="24" t="s">
        <v>271</v>
      </c>
      <c r="H113" s="23"/>
    </row>
    <row r="114" spans="2:8" ht="15.75" customHeight="1" x14ac:dyDescent="0.2">
      <c r="B114" s="23"/>
      <c r="C114" s="24" t="s">
        <v>91</v>
      </c>
      <c r="D114" s="24" t="s">
        <v>35</v>
      </c>
      <c r="E114" s="7" t="s">
        <v>180</v>
      </c>
      <c r="F114" s="23"/>
      <c r="G114" s="24" t="s">
        <v>272</v>
      </c>
      <c r="H114" s="23"/>
    </row>
    <row r="117" spans="2:8" ht="15.75" customHeight="1" x14ac:dyDescent="0.2">
      <c r="B117" s="7" t="s">
        <v>97</v>
      </c>
      <c r="G117" s="7" t="s">
        <v>116</v>
      </c>
    </row>
    <row r="118" spans="2:8" ht="15.75" customHeight="1" x14ac:dyDescent="0.2">
      <c r="C118" s="7" t="s">
        <v>95</v>
      </c>
      <c r="E118" s="7" t="s">
        <v>96</v>
      </c>
    </row>
    <row r="120" spans="2:8" ht="15.75" customHeight="1" x14ac:dyDescent="0.2">
      <c r="C120" s="24" t="s">
        <v>91</v>
      </c>
      <c r="D120" s="24" t="s">
        <v>35</v>
      </c>
      <c r="E120" s="7" t="s">
        <v>223</v>
      </c>
      <c r="F120" s="7">
        <v>7</v>
      </c>
      <c r="G120" s="7" t="s">
        <v>236</v>
      </c>
    </row>
    <row r="121" spans="2:8" ht="15.75" customHeight="1" x14ac:dyDescent="0.2">
      <c r="C121" s="24" t="s">
        <v>91</v>
      </c>
      <c r="D121" s="24" t="s">
        <v>35</v>
      </c>
      <c r="E121" s="7" t="s">
        <v>231</v>
      </c>
      <c r="F121" s="7">
        <v>1</v>
      </c>
      <c r="G121" s="7" t="s">
        <v>237</v>
      </c>
    </row>
    <row r="122" spans="2:8" ht="15.75" customHeight="1" x14ac:dyDescent="0.2">
      <c r="C122" s="24" t="s">
        <v>91</v>
      </c>
      <c r="D122" s="24" t="s">
        <v>35</v>
      </c>
      <c r="E122" s="7" t="s">
        <v>232</v>
      </c>
      <c r="F122" s="7">
        <v>1</v>
      </c>
      <c r="G122" s="7" t="s">
        <v>238</v>
      </c>
    </row>
    <row r="123" spans="2:8" ht="15.75" customHeight="1" x14ac:dyDescent="0.2">
      <c r="C123" s="7" t="s">
        <v>91</v>
      </c>
      <c r="D123" s="7" t="s">
        <v>35</v>
      </c>
      <c r="E123" s="7" t="s">
        <v>210</v>
      </c>
      <c r="F123" s="7">
        <v>1</v>
      </c>
      <c r="G123" s="7" t="s">
        <v>239</v>
      </c>
    </row>
    <row r="124" spans="2:8" ht="15.75" customHeight="1" x14ac:dyDescent="0.2">
      <c r="C124" s="7" t="s">
        <v>91</v>
      </c>
      <c r="D124" s="7" t="s">
        <v>35</v>
      </c>
      <c r="E124" s="7" t="s">
        <v>211</v>
      </c>
      <c r="F124" s="7">
        <v>1</v>
      </c>
      <c r="G124" s="7" t="s">
        <v>240</v>
      </c>
    </row>
    <row r="125" spans="2:8" ht="15.75" customHeight="1" x14ac:dyDescent="0.2">
      <c r="C125" s="7" t="s">
        <v>91</v>
      </c>
      <c r="D125" s="7" t="s">
        <v>35</v>
      </c>
      <c r="E125" s="7" t="s">
        <v>212</v>
      </c>
      <c r="F125" s="7">
        <v>1</v>
      </c>
      <c r="G125" s="7" t="s">
        <v>241</v>
      </c>
    </row>
    <row r="126" spans="2:8" ht="15.75" customHeight="1" x14ac:dyDescent="0.2">
      <c r="C126" s="7" t="s">
        <v>91</v>
      </c>
      <c r="D126" s="7" t="s">
        <v>35</v>
      </c>
      <c r="E126" s="7" t="s">
        <v>205</v>
      </c>
      <c r="F126" s="7">
        <v>1</v>
      </c>
      <c r="G126" s="7" t="s">
        <v>242</v>
      </c>
    </row>
    <row r="127" spans="2:8" ht="15.75" customHeight="1" x14ac:dyDescent="0.2">
      <c r="C127" s="24" t="s">
        <v>91</v>
      </c>
      <c r="D127" s="24" t="s">
        <v>35</v>
      </c>
      <c r="E127" s="7" t="s">
        <v>173</v>
      </c>
      <c r="G127" s="7" t="s">
        <v>243</v>
      </c>
    </row>
    <row r="128" spans="2:8" ht="15.75" customHeight="1" x14ac:dyDescent="0.2">
      <c r="C128" s="24" t="s">
        <v>91</v>
      </c>
      <c r="D128" s="24" t="s">
        <v>35</v>
      </c>
      <c r="E128" s="7" t="s">
        <v>180</v>
      </c>
      <c r="G128" s="7" t="s">
        <v>244</v>
      </c>
    </row>
    <row r="129" spans="2:7" ht="15.75" customHeight="1" x14ac:dyDescent="0.2">
      <c r="C129" s="24" t="s">
        <v>91</v>
      </c>
      <c r="D129" s="24" t="s">
        <v>35</v>
      </c>
      <c r="E129" s="7" t="s">
        <v>233</v>
      </c>
      <c r="F129" s="7">
        <v>2</v>
      </c>
      <c r="G129" s="7" t="s">
        <v>245</v>
      </c>
    </row>
    <row r="130" spans="2:7" ht="15.75" customHeight="1" x14ac:dyDescent="0.2">
      <c r="C130" s="24" t="s">
        <v>91</v>
      </c>
      <c r="D130" s="24" t="s">
        <v>35</v>
      </c>
      <c r="E130" s="7" t="s">
        <v>228</v>
      </c>
      <c r="F130" s="7">
        <v>2</v>
      </c>
      <c r="G130" s="7" t="s">
        <v>246</v>
      </c>
    </row>
    <row r="131" spans="2:7" ht="15.75" customHeight="1" x14ac:dyDescent="0.2">
      <c r="C131" s="24" t="s">
        <v>91</v>
      </c>
      <c r="D131" s="24" t="s">
        <v>35</v>
      </c>
      <c r="E131" s="7" t="s">
        <v>229</v>
      </c>
      <c r="F131" s="7">
        <v>2</v>
      </c>
      <c r="G131" s="7" t="s">
        <v>247</v>
      </c>
    </row>
    <row r="132" spans="2:7" ht="15.75" customHeight="1" x14ac:dyDescent="0.2">
      <c r="C132" s="24"/>
      <c r="D132" s="24"/>
    </row>
    <row r="133" spans="2:7" ht="15.75" customHeight="1" x14ac:dyDescent="0.2">
      <c r="C133" s="24"/>
      <c r="D133" s="24"/>
    </row>
    <row r="134" spans="2:7" ht="15.75" customHeight="1" x14ac:dyDescent="0.2">
      <c r="C134" s="24"/>
      <c r="D134" s="24"/>
    </row>
    <row r="135" spans="2:7" ht="15.75" customHeight="1" x14ac:dyDescent="0.2">
      <c r="C135" s="24"/>
      <c r="D135" s="24"/>
    </row>
    <row r="136" spans="2:7" ht="15.75" customHeight="1" x14ac:dyDescent="0.2">
      <c r="C136" s="24"/>
      <c r="D136" s="24"/>
    </row>
    <row r="139" spans="2:7" ht="15.75" customHeight="1" x14ac:dyDescent="0.2">
      <c r="B139" s="7" t="s">
        <v>64</v>
      </c>
      <c r="G139" s="7" t="s">
        <v>117</v>
      </c>
    </row>
    <row r="140" spans="2:7" ht="15.75" customHeight="1" x14ac:dyDescent="0.2">
      <c r="C140" s="7" t="s">
        <v>20</v>
      </c>
      <c r="D140" s="7" t="s">
        <v>35</v>
      </c>
    </row>
    <row r="141" spans="2:7" ht="15.75" customHeight="1" x14ac:dyDescent="0.2">
      <c r="C141" s="7" t="s">
        <v>67</v>
      </c>
      <c r="D141" s="7" t="s">
        <v>35</v>
      </c>
    </row>
    <row r="142" spans="2:7" ht="15.75" customHeight="1" x14ac:dyDescent="0.2">
      <c r="C142" s="7" t="s">
        <v>68</v>
      </c>
      <c r="D142" s="7" t="s">
        <v>35</v>
      </c>
    </row>
    <row r="143" spans="2:7" ht="15.75" customHeight="1" x14ac:dyDescent="0.2">
      <c r="C143" s="7" t="s">
        <v>70</v>
      </c>
    </row>
    <row r="154" spans="2:7" ht="15.75" customHeight="1" x14ac:dyDescent="0.2">
      <c r="B154" s="7" t="s">
        <v>65</v>
      </c>
      <c r="G154" s="7" t="s">
        <v>118</v>
      </c>
    </row>
    <row r="155" spans="2:7" ht="15.75" customHeight="1" x14ac:dyDescent="0.2">
      <c r="C155" s="7" t="s">
        <v>71</v>
      </c>
      <c r="D155" s="7" t="s">
        <v>35</v>
      </c>
      <c r="F155" s="7">
        <v>1</v>
      </c>
      <c r="G155" s="7" t="s">
        <v>291</v>
      </c>
    </row>
    <row r="156" spans="2:7" ht="15.75" customHeight="1" x14ac:dyDescent="0.2">
      <c r="C156" s="7" t="s">
        <v>72</v>
      </c>
      <c r="D156" s="7" t="s">
        <v>35</v>
      </c>
      <c r="F156" s="7">
        <v>1</v>
      </c>
      <c r="G156" s="7" t="s">
        <v>292</v>
      </c>
    </row>
    <row r="157" spans="2:7" ht="15.75" customHeight="1" x14ac:dyDescent="0.2">
      <c r="C157" s="7" t="s">
        <v>73</v>
      </c>
      <c r="D157" s="7" t="s">
        <v>8</v>
      </c>
      <c r="F157" s="7">
        <v>1</v>
      </c>
      <c r="G157" s="7" t="s">
        <v>293</v>
      </c>
    </row>
    <row r="158" spans="2:7" ht="15.75" customHeight="1" x14ac:dyDescent="0.2">
      <c r="C158" s="7" t="s">
        <v>74</v>
      </c>
      <c r="D158" s="7" t="s">
        <v>8</v>
      </c>
      <c r="F158" s="7">
        <v>1</v>
      </c>
      <c r="G158" s="7" t="s">
        <v>294</v>
      </c>
    </row>
    <row r="159" spans="2:7" ht="15.75" customHeight="1" x14ac:dyDescent="0.2">
      <c r="C159" s="7" t="s">
        <v>290</v>
      </c>
      <c r="D159" s="7" t="s">
        <v>35</v>
      </c>
      <c r="F159" s="7">
        <v>1</v>
      </c>
      <c r="G159" s="7" t="s">
        <v>295</v>
      </c>
    </row>
    <row r="160" spans="2:7" ht="15.75" customHeight="1" x14ac:dyDescent="0.25">
      <c r="C160" s="7" t="s">
        <v>297</v>
      </c>
      <c r="D160" s="7" t="s">
        <v>35</v>
      </c>
      <c r="E160" t="s">
        <v>296</v>
      </c>
      <c r="F160" s="7">
        <v>1</v>
      </c>
      <c r="G160" s="7" t="s">
        <v>298</v>
      </c>
    </row>
    <row r="162" spans="2:7" ht="15.75" customHeight="1" x14ac:dyDescent="0.2">
      <c r="B162" s="7" t="s">
        <v>66</v>
      </c>
      <c r="G162" s="7" t="s">
        <v>119</v>
      </c>
    </row>
    <row r="163" spans="2:7" ht="15.75" customHeight="1" x14ac:dyDescent="0.2">
      <c r="C163" s="7" t="s">
        <v>20</v>
      </c>
      <c r="D163" s="7" t="s">
        <v>35</v>
      </c>
    </row>
    <row r="164" spans="2:7" ht="15.75" customHeight="1" x14ac:dyDescent="0.2">
      <c r="C164" s="7" t="s">
        <v>67</v>
      </c>
      <c r="D164" s="7" t="s">
        <v>35</v>
      </c>
    </row>
    <row r="165" spans="2:7" ht="15.75" customHeight="1" x14ac:dyDescent="0.2">
      <c r="C165" s="7" t="s">
        <v>68</v>
      </c>
      <c r="D165" s="7" t="s">
        <v>35</v>
      </c>
    </row>
    <row r="166" spans="2:7" ht="15.75" customHeight="1" x14ac:dyDescent="0.2">
      <c r="C166" s="7" t="s">
        <v>70</v>
      </c>
    </row>
  </sheetData>
  <phoneticPr fontId="10" type="noConversion"/>
  <conditionalFormatting sqref="A88:B91 A123:B126 A127:F135 A121:F122 G121:G135 A136:G200 A92:G120 A2:G87">
    <cfRule type="expression" dxfId="157" priority="5">
      <formula>$B2&lt;&gt;""</formula>
    </cfRule>
  </conditionalFormatting>
  <conditionalFormatting sqref="C123:F126">
    <cfRule type="expression" dxfId="156" priority="61">
      <formula>$B88&lt;&gt;""</formula>
    </cfRule>
  </conditionalFormatting>
  <dataValidations disablePrompts="1" count="1">
    <dataValidation type="list" allowBlank="1" showErrorMessage="1" sqref="D65:D68" xr:uid="{05B3BE02-F46C-4C6A-AB21-19C069751DE2}">
      <formula1>"m,b,f"</formula1>
    </dataValidation>
  </dataValidations>
  <hyperlinks>
    <hyperlink ref="E39" r:id="rId1" xr:uid="{87133F8D-D072-4C45-899A-0134046A04C4}"/>
  </hyperlinks>
  <pageMargins left="0.7" right="0.7" top="0.75" bottom="0.75" header="0.3" footer="0.3"/>
  <pageSetup paperSize="9" scale="62" fitToHeight="0" orientation="portrait" horizontalDpi="4294967293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E075-0937-4155-BC76-0CFB1DC5829B}">
  <sheetPr codeName="Feuil10">
    <pageSetUpPr fitToPage="1"/>
  </sheetPr>
  <dimension ref="A1:O60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234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116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235</v>
      </c>
    </row>
    <row r="4" spans="1:11" x14ac:dyDescent="0.25">
      <c r="D4" s="3" t="s">
        <v>132</v>
      </c>
      <c r="E4" s="3" t="s">
        <v>95</v>
      </c>
      <c r="F4" s="3" t="s">
        <v>252</v>
      </c>
      <c r="G4" s="3">
        <v>62</v>
      </c>
      <c r="H4" s="18">
        <v>0.3</v>
      </c>
    </row>
    <row r="5" spans="1:11" x14ac:dyDescent="0.25">
      <c r="D5" s="3" t="s">
        <v>101</v>
      </c>
      <c r="E5" s="3" t="s">
        <v>253</v>
      </c>
      <c r="F5" s="3" t="s">
        <v>254</v>
      </c>
      <c r="G5" s="3">
        <v>22</v>
      </c>
      <c r="H5" s="18">
        <f>8.06/50</f>
        <v>0.16120000000000001</v>
      </c>
    </row>
    <row r="6" spans="1:11" x14ac:dyDescent="0.25">
      <c r="D6" s="3" t="s">
        <v>101</v>
      </c>
      <c r="E6" s="3" t="s">
        <v>526</v>
      </c>
      <c r="G6" s="3">
        <v>22</v>
      </c>
      <c r="H6" s="18">
        <v>0.03</v>
      </c>
    </row>
    <row r="8" spans="1:11" x14ac:dyDescent="0.25">
      <c r="J8" s="3" t="str">
        <f>"= "&amp; G8 &amp; " x "&amp;H8&amp;"0"</f>
        <v>=  x 0</v>
      </c>
    </row>
    <row r="9" spans="1:11" x14ac:dyDescent="0.25">
      <c r="D9" s="3" t="s">
        <v>133</v>
      </c>
      <c r="E9" s="3" t="s">
        <v>147</v>
      </c>
      <c r="F9" s="3" t="s">
        <v>148</v>
      </c>
      <c r="G9" s="3">
        <f>G11+G13+2*G14-SUM(O32:O42)</f>
        <v>153</v>
      </c>
      <c r="H9" s="18">
        <v>0.1</v>
      </c>
      <c r="I9" s="18">
        <f>G9*H9</f>
        <v>15.3</v>
      </c>
      <c r="J9" s="3" t="str">
        <f t="shared" ref="J9:J26" si="0">"= "&amp; G9 &amp; " x "&amp;H9&amp;"0"</f>
        <v>= 153 x 0,10</v>
      </c>
    </row>
    <row r="10" spans="1:11" x14ac:dyDescent="0.25">
      <c r="D10" s="3" t="s">
        <v>133</v>
      </c>
      <c r="E10" s="4" t="s">
        <v>150</v>
      </c>
      <c r="F10" s="4" t="s">
        <v>149</v>
      </c>
      <c r="G10" s="3">
        <f>G9</f>
        <v>153</v>
      </c>
      <c r="H10" s="18">
        <v>0.1</v>
      </c>
      <c r="I10" s="18">
        <f t="shared" ref="I10:I26" si="1">G10*H10</f>
        <v>15.3</v>
      </c>
      <c r="J10" s="3" t="str">
        <f t="shared" si="0"/>
        <v>= 153 x 0,10</v>
      </c>
    </row>
    <row r="11" spans="1:11" x14ac:dyDescent="0.25">
      <c r="D11" s="3" t="s">
        <v>133</v>
      </c>
      <c r="E11" s="4" t="s">
        <v>152</v>
      </c>
      <c r="F11" s="4" t="s">
        <v>151</v>
      </c>
      <c r="G11" s="3">
        <f>SUM(M29:M42)</f>
        <v>93</v>
      </c>
      <c r="H11" s="18">
        <v>0.2</v>
      </c>
      <c r="I11" s="18">
        <f t="shared" si="1"/>
        <v>18.600000000000001</v>
      </c>
      <c r="J11" s="3" t="str">
        <f t="shared" si="0"/>
        <v>= 93 x 0,20</v>
      </c>
    </row>
    <row r="12" spans="1:11" x14ac:dyDescent="0.25">
      <c r="D12" s="3" t="s">
        <v>133</v>
      </c>
      <c r="E12" s="4" t="s">
        <v>156</v>
      </c>
      <c r="F12" s="4" t="s">
        <v>157</v>
      </c>
      <c r="G12" s="4">
        <f>G11</f>
        <v>93</v>
      </c>
      <c r="H12" s="19">
        <v>0.1</v>
      </c>
      <c r="I12" s="18">
        <f t="shared" si="1"/>
        <v>9.3000000000000007</v>
      </c>
      <c r="J12" s="3" t="str">
        <f t="shared" si="0"/>
        <v>= 93 x 0,10</v>
      </c>
    </row>
    <row r="13" spans="1:11" x14ac:dyDescent="0.25">
      <c r="D13" s="3" t="s">
        <v>133</v>
      </c>
      <c r="E13" s="4" t="s">
        <v>152</v>
      </c>
      <c r="F13" s="4" t="s">
        <v>153</v>
      </c>
      <c r="G13" s="4">
        <f>G36</f>
        <v>10</v>
      </c>
      <c r="H13" s="19">
        <v>0.1</v>
      </c>
      <c r="I13" s="18">
        <f t="shared" si="1"/>
        <v>1</v>
      </c>
      <c r="J13" s="3" t="str">
        <f t="shared" si="0"/>
        <v>= 10 x 0,10</v>
      </c>
    </row>
    <row r="14" spans="1:11" x14ac:dyDescent="0.25">
      <c r="D14" s="3" t="s">
        <v>133</v>
      </c>
      <c r="E14" s="4" t="s">
        <v>179</v>
      </c>
      <c r="F14" s="4" t="s">
        <v>180</v>
      </c>
      <c r="G14" s="4">
        <f>G37</f>
        <v>36</v>
      </c>
      <c r="H14" s="19">
        <v>1.22</v>
      </c>
      <c r="I14" s="18">
        <f t="shared" si="1"/>
        <v>43.92</v>
      </c>
      <c r="J14" s="3" t="str">
        <f t="shared" si="0"/>
        <v>= 36 x 1,220</v>
      </c>
    </row>
    <row r="15" spans="1:11" x14ac:dyDescent="0.25">
      <c r="D15" s="3" t="s">
        <v>133</v>
      </c>
      <c r="E15" s="4" t="s">
        <v>258</v>
      </c>
      <c r="F15" s="4" t="s">
        <v>259</v>
      </c>
      <c r="G15" s="4">
        <v>62</v>
      </c>
      <c r="H15" s="19">
        <v>0.41</v>
      </c>
      <c r="I15" s="18">
        <f t="shared" ref="I15" si="2">G15*H15</f>
        <v>25.419999999999998</v>
      </c>
      <c r="J15" s="3" t="str">
        <f t="shared" si="0"/>
        <v>= 62 x 0,410</v>
      </c>
    </row>
    <row r="16" spans="1:11" x14ac:dyDescent="0.25">
      <c r="D16" s="3" t="s">
        <v>133</v>
      </c>
      <c r="E16" s="4" t="s">
        <v>159</v>
      </c>
      <c r="F16" s="4"/>
      <c r="G16" s="4">
        <v>11</v>
      </c>
      <c r="H16" s="19">
        <v>8.1</v>
      </c>
      <c r="I16" s="18">
        <f t="shared" si="1"/>
        <v>89.1</v>
      </c>
      <c r="J16" s="3" t="str">
        <f t="shared" si="0"/>
        <v>= 11 x 8,10</v>
      </c>
    </row>
    <row r="17" spans="2:15" x14ac:dyDescent="0.25">
      <c r="D17" s="3" t="s">
        <v>133</v>
      </c>
      <c r="E17" s="4" t="s">
        <v>255</v>
      </c>
      <c r="F17" s="4" t="s">
        <v>256</v>
      </c>
      <c r="G17" s="4">
        <v>22</v>
      </c>
      <c r="H17" s="19">
        <v>0.1</v>
      </c>
      <c r="I17" s="18">
        <f t="shared" si="1"/>
        <v>2.2000000000000002</v>
      </c>
      <c r="J17" s="3" t="str">
        <f t="shared" si="0"/>
        <v>= 22 x 0,10</v>
      </c>
    </row>
    <row r="18" spans="2:15" x14ac:dyDescent="0.25">
      <c r="D18" s="3" t="s">
        <v>133</v>
      </c>
      <c r="E18" s="4" t="s">
        <v>257</v>
      </c>
      <c r="F18" s="4" t="s">
        <v>260</v>
      </c>
      <c r="G18" s="4">
        <v>22</v>
      </c>
      <c r="H18" s="19">
        <v>0.2</v>
      </c>
      <c r="I18" s="18">
        <f t="shared" si="1"/>
        <v>4.4000000000000004</v>
      </c>
      <c r="J18" s="3" t="str">
        <f t="shared" si="0"/>
        <v>= 22 x 0,20</v>
      </c>
    </row>
    <row r="19" spans="2:15" x14ac:dyDescent="0.25">
      <c r="E19" s="4"/>
      <c r="F19" s="4"/>
      <c r="G19" s="4"/>
      <c r="H19" s="19"/>
      <c r="I19" s="19"/>
      <c r="J19" s="3" t="str">
        <f t="shared" si="0"/>
        <v>=  x 0</v>
      </c>
    </row>
    <row r="20" spans="2:15" x14ac:dyDescent="0.25">
      <c r="D20" s="3" t="s">
        <v>133</v>
      </c>
      <c r="E20" s="4" t="s">
        <v>142</v>
      </c>
      <c r="F20" s="4" t="s">
        <v>261</v>
      </c>
      <c r="G20" s="4">
        <v>2</v>
      </c>
      <c r="H20" s="19">
        <v>0.1</v>
      </c>
      <c r="I20" s="18">
        <f t="shared" si="1"/>
        <v>0.2</v>
      </c>
      <c r="J20" s="3" t="str">
        <f t="shared" si="0"/>
        <v>= 2 x 0,10</v>
      </c>
    </row>
    <row r="21" spans="2:15" x14ac:dyDescent="0.25">
      <c r="D21" s="3" t="s">
        <v>133</v>
      </c>
      <c r="E21" s="4" t="s">
        <v>144</v>
      </c>
      <c r="F21" s="4" t="s">
        <v>261</v>
      </c>
      <c r="G21" s="4">
        <v>2</v>
      </c>
      <c r="H21" s="19">
        <v>0.2</v>
      </c>
      <c r="I21" s="18">
        <f t="shared" si="1"/>
        <v>0.4</v>
      </c>
      <c r="J21" s="3" t="str">
        <f t="shared" si="0"/>
        <v>= 2 x 0,20</v>
      </c>
      <c r="L21">
        <f>SUM(M29:N42)+G37*2-SUM(O32:O42)</f>
        <v>153</v>
      </c>
    </row>
    <row r="22" spans="2:15" x14ac:dyDescent="0.25">
      <c r="E22" s="4"/>
      <c r="F22" s="4"/>
      <c r="G22" s="4"/>
      <c r="H22" s="19"/>
      <c r="I22" s="19"/>
      <c r="J22" s="3" t="str">
        <f t="shared" si="0"/>
        <v>=  x 0</v>
      </c>
    </row>
    <row r="23" spans="2:15" x14ac:dyDescent="0.25">
      <c r="D23" s="3" t="s">
        <v>133</v>
      </c>
      <c r="E23" s="4" t="s">
        <v>142</v>
      </c>
      <c r="F23" s="4" t="s">
        <v>262</v>
      </c>
      <c r="G23" s="4">
        <v>1</v>
      </c>
      <c r="H23" s="19">
        <v>0.1</v>
      </c>
      <c r="I23" s="18">
        <f t="shared" si="1"/>
        <v>0.1</v>
      </c>
      <c r="J23" s="3" t="str">
        <f t="shared" si="0"/>
        <v>= 1 x 0,10</v>
      </c>
    </row>
    <row r="24" spans="2:15" x14ac:dyDescent="0.25">
      <c r="D24" s="3" t="s">
        <v>133</v>
      </c>
      <c r="E24" s="4" t="s">
        <v>144</v>
      </c>
      <c r="F24" s="4" t="s">
        <v>262</v>
      </c>
      <c r="G24" s="4">
        <v>1</v>
      </c>
      <c r="H24" s="19">
        <v>0.2</v>
      </c>
      <c r="I24" s="18">
        <f t="shared" si="1"/>
        <v>0.2</v>
      </c>
      <c r="J24" s="3" t="str">
        <f t="shared" si="0"/>
        <v>= 1 x 0,20</v>
      </c>
    </row>
    <row r="25" spans="2:15" x14ac:dyDescent="0.25">
      <c r="E25" s="4"/>
      <c r="F25" s="4"/>
      <c r="G25" s="4"/>
      <c r="H25" s="19"/>
      <c r="I25" s="19"/>
      <c r="J25" s="3" t="str">
        <f t="shared" si="0"/>
        <v>=  x 0</v>
      </c>
    </row>
    <row r="26" spans="2:15" x14ac:dyDescent="0.25">
      <c r="D26" s="3" t="s">
        <v>133</v>
      </c>
      <c r="E26" s="4" t="s">
        <v>154</v>
      </c>
      <c r="F26" s="4" t="s">
        <v>155</v>
      </c>
      <c r="G26" s="4">
        <f>SUM(G29:G30,G32,G33,G34,G35,G36,G38,G39,G41:G42)</f>
        <v>34</v>
      </c>
      <c r="H26" s="19">
        <v>0.1</v>
      </c>
      <c r="I26" s="18">
        <f t="shared" si="1"/>
        <v>3.4000000000000004</v>
      </c>
      <c r="J26" s="3" t="str">
        <f t="shared" si="0"/>
        <v>= 34 x 0,10</v>
      </c>
    </row>
    <row r="27" spans="2:15" x14ac:dyDescent="0.25">
      <c r="E27" s="4"/>
      <c r="F27" s="4"/>
      <c r="G27" s="4"/>
      <c r="H27" s="19"/>
      <c r="I27" s="19"/>
      <c r="J27" s="4"/>
    </row>
    <row r="28" spans="2:15" x14ac:dyDescent="0.25">
      <c r="E28" s="4"/>
      <c r="F28" s="4"/>
      <c r="G28" s="4"/>
      <c r="H28" s="19"/>
      <c r="I28" s="19"/>
      <c r="J28" s="4"/>
      <c r="M28" s="3" t="s">
        <v>219</v>
      </c>
      <c r="N28" s="3" t="s">
        <v>220</v>
      </c>
      <c r="O28" s="3" t="s">
        <v>221</v>
      </c>
    </row>
    <row r="29" spans="2:15" x14ac:dyDescent="0.25">
      <c r="B29" s="3" t="s">
        <v>91</v>
      </c>
      <c r="C29" s="3" t="s">
        <v>35</v>
      </c>
      <c r="E29" s="4"/>
      <c r="F29" s="4" t="s">
        <v>223</v>
      </c>
      <c r="G29" s="4">
        <v>7</v>
      </c>
      <c r="H29" s="19">
        <v>60.27</v>
      </c>
      <c r="I29" s="18">
        <f t="shared" ref="I29:I31" si="3">H29*G29</f>
        <v>421.89000000000004</v>
      </c>
      <c r="J29" s="4"/>
      <c r="K29" s="3" t="s">
        <v>236</v>
      </c>
      <c r="M29">
        <f>3*G29</f>
        <v>21</v>
      </c>
    </row>
    <row r="30" spans="2:15" x14ac:dyDescent="0.25">
      <c r="B30" s="3" t="s">
        <v>91</v>
      </c>
      <c r="C30" s="3" t="s">
        <v>35</v>
      </c>
      <c r="E30" s="4"/>
      <c r="F30" s="4" t="s">
        <v>231</v>
      </c>
      <c r="G30" s="4">
        <v>1</v>
      </c>
      <c r="H30" s="19">
        <v>94.66</v>
      </c>
      <c r="I30" s="18">
        <f t="shared" si="3"/>
        <v>94.66</v>
      </c>
      <c r="J30" s="4"/>
      <c r="K30" s="3" t="s">
        <v>237</v>
      </c>
      <c r="M30">
        <v>15</v>
      </c>
    </row>
    <row r="31" spans="2:15" x14ac:dyDescent="0.25">
      <c r="B31" s="3" t="s">
        <v>91</v>
      </c>
      <c r="C31" s="3" t="s">
        <v>35</v>
      </c>
      <c r="E31" s="4"/>
      <c r="F31" s="4" t="s">
        <v>232</v>
      </c>
      <c r="G31" s="4">
        <v>1</v>
      </c>
      <c r="H31" s="19">
        <v>68.78</v>
      </c>
      <c r="I31" s="18">
        <f t="shared" si="3"/>
        <v>68.78</v>
      </c>
      <c r="J31" s="4"/>
      <c r="K31" s="3" t="s">
        <v>238</v>
      </c>
      <c r="M31">
        <v>20</v>
      </c>
    </row>
    <row r="32" spans="2:15" x14ac:dyDescent="0.25">
      <c r="B32" s="3" t="s">
        <v>91</v>
      </c>
      <c r="C32" s="3" t="s">
        <v>35</v>
      </c>
      <c r="E32" s="4"/>
      <c r="F32" s="4" t="s">
        <v>210</v>
      </c>
      <c r="G32" s="4">
        <v>1</v>
      </c>
      <c r="H32" s="19"/>
      <c r="I32" s="19">
        <v>0.01</v>
      </c>
      <c r="J32" s="4" t="s">
        <v>216</v>
      </c>
      <c r="K32" s="3" t="s">
        <v>239</v>
      </c>
      <c r="O32">
        <v>2</v>
      </c>
    </row>
    <row r="33" spans="2:15" x14ac:dyDescent="0.25">
      <c r="B33" s="3" t="s">
        <v>91</v>
      </c>
      <c r="C33" s="3" t="s">
        <v>35</v>
      </c>
      <c r="E33" s="4"/>
      <c r="F33" s="4" t="s">
        <v>211</v>
      </c>
      <c r="G33" s="4">
        <v>1</v>
      </c>
      <c r="H33" s="19"/>
      <c r="I33" s="19">
        <v>0.01</v>
      </c>
      <c r="J33" s="4" t="s">
        <v>216</v>
      </c>
      <c r="K33" s="3" t="s">
        <v>240</v>
      </c>
      <c r="O33">
        <v>2</v>
      </c>
    </row>
    <row r="34" spans="2:15" x14ac:dyDescent="0.25">
      <c r="B34" s="3" t="s">
        <v>91</v>
      </c>
      <c r="C34" s="3" t="s">
        <v>35</v>
      </c>
      <c r="E34" s="4"/>
      <c r="F34" s="4" t="s">
        <v>212</v>
      </c>
      <c r="G34" s="4">
        <v>1</v>
      </c>
      <c r="H34" s="19"/>
      <c r="I34" s="19">
        <v>0.01</v>
      </c>
      <c r="J34" s="4" t="s">
        <v>216</v>
      </c>
      <c r="K34" s="3" t="s">
        <v>241</v>
      </c>
      <c r="O34">
        <v>2</v>
      </c>
    </row>
    <row r="35" spans="2:15" x14ac:dyDescent="0.25">
      <c r="B35" s="3" t="s">
        <v>91</v>
      </c>
      <c r="C35" s="3" t="s">
        <v>35</v>
      </c>
      <c r="E35" s="4"/>
      <c r="F35" s="4" t="s">
        <v>205</v>
      </c>
      <c r="G35" s="4">
        <v>1</v>
      </c>
      <c r="H35" s="19"/>
      <c r="I35" s="19">
        <v>0.01</v>
      </c>
      <c r="J35" s="4" t="s">
        <v>217</v>
      </c>
      <c r="K35" s="3" t="s">
        <v>242</v>
      </c>
      <c r="M35">
        <v>3</v>
      </c>
    </row>
    <row r="36" spans="2:15" x14ac:dyDescent="0.25">
      <c r="B36" s="3" t="s">
        <v>91</v>
      </c>
      <c r="C36" s="3" t="s">
        <v>35</v>
      </c>
      <c r="F36" s="4" t="s">
        <v>173</v>
      </c>
      <c r="G36" s="3">
        <v>10</v>
      </c>
      <c r="H36" s="18">
        <v>0.06</v>
      </c>
      <c r="I36" s="18">
        <f>H36*G36</f>
        <v>0.6</v>
      </c>
      <c r="K36" s="3" t="s">
        <v>243</v>
      </c>
      <c r="N36">
        <f>G36</f>
        <v>10</v>
      </c>
    </row>
    <row r="37" spans="2:15" x14ac:dyDescent="0.25">
      <c r="B37" s="3" t="s">
        <v>91</v>
      </c>
      <c r="C37" s="3" t="s">
        <v>35</v>
      </c>
      <c r="E37" s="4"/>
      <c r="F37" s="4" t="s">
        <v>180</v>
      </c>
      <c r="G37" s="3">
        <v>36</v>
      </c>
      <c r="H37" s="18">
        <v>0.54900000000000004</v>
      </c>
      <c r="I37" s="18">
        <f>H37*G37</f>
        <v>19.764000000000003</v>
      </c>
      <c r="K37" s="3" t="s">
        <v>244</v>
      </c>
    </row>
    <row r="38" spans="2:15" x14ac:dyDescent="0.25">
      <c r="B38" s="3" t="s">
        <v>91</v>
      </c>
      <c r="C38" s="3" t="s">
        <v>35</v>
      </c>
      <c r="E38" s="4"/>
      <c r="F38" s="4" t="s">
        <v>233</v>
      </c>
      <c r="G38" s="3">
        <v>2</v>
      </c>
      <c r="I38" s="18">
        <v>0.01</v>
      </c>
      <c r="J38" s="3" t="s">
        <v>306</v>
      </c>
      <c r="K38" s="3" t="s">
        <v>245</v>
      </c>
      <c r="M38">
        <v>30</v>
      </c>
    </row>
    <row r="39" spans="2:15" x14ac:dyDescent="0.25">
      <c r="B39" s="3" t="s">
        <v>91</v>
      </c>
      <c r="C39" s="3" t="s">
        <v>35</v>
      </c>
      <c r="E39" s="4"/>
      <c r="F39" s="4" t="s">
        <v>228</v>
      </c>
      <c r="G39" s="4">
        <v>2</v>
      </c>
      <c r="H39" s="19"/>
      <c r="I39" s="19">
        <v>0.28999999999999998</v>
      </c>
      <c r="J39" s="4"/>
      <c r="K39" s="3" t="s">
        <v>246</v>
      </c>
      <c r="M39">
        <f>2*G39</f>
        <v>4</v>
      </c>
    </row>
    <row r="40" spans="2:15" x14ac:dyDescent="0.25">
      <c r="B40" s="3" t="s">
        <v>91</v>
      </c>
      <c r="C40" s="3" t="s">
        <v>35</v>
      </c>
      <c r="E40" s="4"/>
      <c r="F40" s="4" t="s">
        <v>229</v>
      </c>
      <c r="G40" s="4">
        <v>2</v>
      </c>
      <c r="H40" s="19"/>
      <c r="I40" s="19">
        <v>1.44</v>
      </c>
      <c r="J40" s="4"/>
      <c r="K40" s="3" t="s">
        <v>247</v>
      </c>
    </row>
    <row r="41" spans="2:15" x14ac:dyDescent="0.25">
      <c r="B41" s="3" t="s">
        <v>91</v>
      </c>
      <c r="C41" s="3" t="s">
        <v>35</v>
      </c>
      <c r="E41" s="4"/>
      <c r="F41" s="4" t="s">
        <v>250</v>
      </c>
      <c r="G41" s="4">
        <v>4</v>
      </c>
      <c r="H41" s="19"/>
      <c r="I41" s="19">
        <v>0.01</v>
      </c>
      <c r="J41" s="4" t="s">
        <v>216</v>
      </c>
      <c r="K41" s="3" t="s">
        <v>248</v>
      </c>
      <c r="O41">
        <f>2*G41</f>
        <v>8</v>
      </c>
    </row>
    <row r="42" spans="2:15" x14ac:dyDescent="0.25">
      <c r="B42" s="3" t="s">
        <v>91</v>
      </c>
      <c r="C42" s="3" t="s">
        <v>35</v>
      </c>
      <c r="E42" s="4"/>
      <c r="F42" s="4" t="s">
        <v>251</v>
      </c>
      <c r="G42" s="4">
        <v>4</v>
      </c>
      <c r="H42" s="19"/>
      <c r="I42" s="19">
        <v>0.01</v>
      </c>
      <c r="J42" s="4" t="s">
        <v>216</v>
      </c>
      <c r="K42" s="3" t="s">
        <v>249</v>
      </c>
      <c r="O42">
        <f>2*G42</f>
        <v>8</v>
      </c>
    </row>
    <row r="43" spans="2:15" x14ac:dyDescent="0.25">
      <c r="B43" s="3" t="s">
        <v>427</v>
      </c>
      <c r="C43" s="3" t="s">
        <v>35</v>
      </c>
      <c r="F43" s="3" t="s">
        <v>428</v>
      </c>
      <c r="G43" s="4"/>
      <c r="H43" s="19"/>
      <c r="I43" s="19"/>
      <c r="J43" s="4"/>
      <c r="K43" s="3" t="s">
        <v>527</v>
      </c>
    </row>
    <row r="44" spans="2:15" x14ac:dyDescent="0.25">
      <c r="E44" s="4"/>
      <c r="F44" s="4"/>
      <c r="G44" s="4"/>
      <c r="H44" s="19"/>
      <c r="I44" s="19"/>
      <c r="J44" s="4"/>
    </row>
    <row r="45" spans="2:15" x14ac:dyDescent="0.25">
      <c r="E45" s="4"/>
      <c r="F45" s="4"/>
      <c r="G45" s="4"/>
      <c r="H45" s="19"/>
      <c r="I45" s="19"/>
      <c r="J45" s="4"/>
    </row>
    <row r="46" spans="2:15" x14ac:dyDescent="0.25">
      <c r="E46" s="4"/>
      <c r="F46" s="4"/>
      <c r="G46" s="4"/>
      <c r="H46" s="19"/>
      <c r="I46" s="19"/>
      <c r="J46" s="4"/>
    </row>
    <row r="47" spans="2:15" x14ac:dyDescent="0.25">
      <c r="E47" s="4"/>
      <c r="F47" s="4"/>
      <c r="G47" s="4"/>
      <c r="H47" s="19"/>
      <c r="I47" s="19"/>
      <c r="J47" s="4"/>
    </row>
    <row r="48" spans="2:15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  <c r="G51" s="4"/>
      <c r="H51" s="19"/>
      <c r="I51" s="19"/>
      <c r="J51" s="4"/>
    </row>
    <row r="52" spans="5:10" x14ac:dyDescent="0.25">
      <c r="E52" s="4"/>
      <c r="F52" s="4"/>
      <c r="G52" s="4"/>
      <c r="H52" s="19"/>
      <c r="I52" s="19"/>
      <c r="J52" s="4"/>
    </row>
    <row r="53" spans="5:10" x14ac:dyDescent="0.25">
      <c r="E53" s="4"/>
      <c r="F53" s="4"/>
      <c r="G53" s="4"/>
      <c r="H53" s="19"/>
      <c r="I53" s="19"/>
      <c r="J53" s="4"/>
    </row>
    <row r="54" spans="5:10" x14ac:dyDescent="0.25">
      <c r="E54" s="4"/>
      <c r="F54" s="4"/>
    </row>
    <row r="55" spans="5:10" x14ac:dyDescent="0.25">
      <c r="E55" s="4"/>
      <c r="F55" s="4"/>
    </row>
    <row r="56" spans="5:10" x14ac:dyDescent="0.25">
      <c r="E56" s="4"/>
      <c r="F56" s="4"/>
    </row>
    <row r="59" spans="5:10" x14ac:dyDescent="0.25">
      <c r="E59" s="4"/>
      <c r="F59" s="4"/>
    </row>
    <row r="60" spans="5:10" x14ac:dyDescent="0.25">
      <c r="E60" s="4"/>
      <c r="F60" s="4"/>
    </row>
  </sheetData>
  <phoneticPr fontId="10" type="noConversion"/>
  <conditionalFormatting sqref="E3:F4 E44:F75 E7:F42">
    <cfRule type="expression" dxfId="57" priority="11">
      <formula>$D3&lt;&gt;""</formula>
    </cfRule>
  </conditionalFormatting>
  <conditionalFormatting sqref="A3:K4 A44:K75 A43 A5:C6 I5:K6 A7:K42 G43:K43">
    <cfRule type="expression" dxfId="56" priority="10">
      <formula>$B3&lt;&gt;""</formula>
    </cfRule>
    <cfRule type="expression" dxfId="55" priority="12">
      <formula>$D3&lt;&gt;""</formula>
    </cfRule>
  </conditionalFormatting>
  <conditionalFormatting sqref="F3:F4 F44:F75 F7:F42">
    <cfRule type="expression" dxfId="54" priority="9">
      <formula>LEN(F3)&gt;40</formula>
    </cfRule>
  </conditionalFormatting>
  <conditionalFormatting sqref="E43:F43">
    <cfRule type="expression" dxfId="53" priority="8">
      <formula>$D43&lt;&gt;""</formula>
    </cfRule>
  </conditionalFormatting>
  <conditionalFormatting sqref="F43">
    <cfRule type="expression" dxfId="52" priority="5">
      <formula>LEN(F43)&gt;40</formula>
    </cfRule>
  </conditionalFormatting>
  <conditionalFormatting sqref="B43:F43">
    <cfRule type="expression" dxfId="51" priority="6">
      <formula>$B43&lt;&gt;""</formula>
    </cfRule>
    <cfRule type="expression" dxfId="50" priority="7">
      <formula>$D43&lt;&gt;""</formula>
    </cfRule>
  </conditionalFormatting>
  <conditionalFormatting sqref="E5:F6">
    <cfRule type="expression" dxfId="49" priority="3">
      <formula>$D5&lt;&gt;""</formula>
    </cfRule>
  </conditionalFormatting>
  <conditionalFormatting sqref="D5:H6">
    <cfRule type="expression" dxfId="48" priority="2">
      <formula>$B5&lt;&gt;""</formula>
    </cfRule>
    <cfRule type="expression" dxfId="47" priority="4">
      <formula>$D5&lt;&gt;""</formula>
    </cfRule>
  </conditionalFormatting>
  <conditionalFormatting sqref="F5:F6">
    <cfRule type="expression" dxfId="46" priority="1">
      <formula>LEN(F5)&gt;40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3002-A8B4-4ABC-A58E-031F0C42EE0C}">
  <sheetPr codeName="Feuil11">
    <pageSetUpPr fitToPage="1"/>
  </sheetPr>
  <dimension ref="A1:K66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380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117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381</v>
      </c>
    </row>
    <row r="4" spans="1:11" x14ac:dyDescent="0.25">
      <c r="A4" s="2"/>
      <c r="B4" s="2"/>
      <c r="C4" s="2"/>
      <c r="D4" s="2" t="s">
        <v>132</v>
      </c>
      <c r="E4" s="2" t="s">
        <v>418</v>
      </c>
      <c r="F4" s="2"/>
      <c r="G4" s="2">
        <v>0.5</v>
      </c>
      <c r="H4" s="17">
        <v>0.3</v>
      </c>
      <c r="I4" s="17">
        <f>G4*H4</f>
        <v>0.15</v>
      </c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17"/>
      <c r="I5" s="17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17"/>
      <c r="I6" s="17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17"/>
      <c r="I7" s="17"/>
      <c r="J7" s="2"/>
      <c r="K7" s="2"/>
    </row>
    <row r="8" spans="1:11" x14ac:dyDescent="0.25">
      <c r="A8" s="2"/>
      <c r="B8" s="2"/>
      <c r="C8" s="2"/>
      <c r="D8" s="2" t="s">
        <v>133</v>
      </c>
      <c r="E8" s="2" t="s">
        <v>406</v>
      </c>
      <c r="F8" s="2" t="s">
        <v>407</v>
      </c>
      <c r="G8" s="2">
        <v>1</v>
      </c>
      <c r="H8" s="17">
        <v>2.0299999999999998</v>
      </c>
      <c r="I8" s="17">
        <f t="shared" ref="I8:I10" si="0">G8*H8</f>
        <v>2.0299999999999998</v>
      </c>
      <c r="J8" s="2" t="str">
        <f t="shared" ref="J8:J9" si="1">"= "&amp; G8 &amp; " x "&amp;H8</f>
        <v>= 1 x 2,03</v>
      </c>
      <c r="K8" s="2"/>
    </row>
    <row r="9" spans="1:11" x14ac:dyDescent="0.25">
      <c r="A9" s="2"/>
      <c r="B9" s="2"/>
      <c r="C9" s="2"/>
      <c r="D9" s="2" t="s">
        <v>133</v>
      </c>
      <c r="E9" s="2" t="s">
        <v>408</v>
      </c>
      <c r="F9" s="2" t="s">
        <v>409</v>
      </c>
      <c r="G9" s="2">
        <f>SUM(G32:G37,G39:G47)</f>
        <v>19</v>
      </c>
      <c r="H9" s="17">
        <v>0.2</v>
      </c>
      <c r="I9" s="17">
        <f t="shared" si="0"/>
        <v>3.8000000000000003</v>
      </c>
      <c r="J9" s="2" t="str">
        <f t="shared" si="1"/>
        <v>= 19 x 0,2</v>
      </c>
      <c r="K9" s="2"/>
    </row>
    <row r="10" spans="1:11" x14ac:dyDescent="0.25">
      <c r="A10" s="2"/>
      <c r="B10" s="2"/>
      <c r="C10" s="2"/>
      <c r="D10" s="2" t="s">
        <v>133</v>
      </c>
      <c r="E10" s="2" t="s">
        <v>410</v>
      </c>
      <c r="F10" s="2" t="s">
        <v>411</v>
      </c>
      <c r="G10" s="2">
        <v>1</v>
      </c>
      <c r="H10" s="17">
        <v>3.09</v>
      </c>
      <c r="I10" s="17">
        <f t="shared" si="0"/>
        <v>3.09</v>
      </c>
      <c r="J10" s="2" t="str">
        <f>"= "&amp; G10 &amp; " x "&amp;H10</f>
        <v>= 1 x 3,09</v>
      </c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17"/>
      <c r="I11" s="17"/>
      <c r="J11" s="2" t="str">
        <f t="shared" ref="J11:J24" si="2">"= "&amp; G11 &amp; " x "&amp;H11&amp;"0"</f>
        <v>=  x 0</v>
      </c>
      <c r="K11" s="2"/>
    </row>
    <row r="12" spans="1:11" x14ac:dyDescent="0.25">
      <c r="D12" s="3" t="s">
        <v>133</v>
      </c>
      <c r="E12" s="3" t="s">
        <v>284</v>
      </c>
      <c r="F12" s="3" t="s">
        <v>285</v>
      </c>
      <c r="G12" s="3">
        <f>2*G38+6*G30+3*G31</f>
        <v>11</v>
      </c>
      <c r="H12" s="18">
        <v>0.41</v>
      </c>
      <c r="I12" s="17">
        <f t="shared" ref="I12:I13" si="3">G12*H12</f>
        <v>4.51</v>
      </c>
      <c r="J12" s="2" t="str">
        <f>"= "&amp; G12 &amp; " x "&amp;H12</f>
        <v>= 11 x 0,41</v>
      </c>
    </row>
    <row r="13" spans="1:11" x14ac:dyDescent="0.25">
      <c r="D13" s="3" t="s">
        <v>133</v>
      </c>
      <c r="E13" s="3" t="s">
        <v>142</v>
      </c>
      <c r="F13" s="3" t="s">
        <v>412</v>
      </c>
      <c r="G13" s="3">
        <v>1</v>
      </c>
      <c r="H13" s="18">
        <v>0.1</v>
      </c>
      <c r="I13" s="17">
        <f t="shared" si="3"/>
        <v>0.1</v>
      </c>
      <c r="J13" s="2" t="str">
        <f t="shared" si="2"/>
        <v>= 1 x 0,10</v>
      </c>
    </row>
    <row r="14" spans="1:11" x14ac:dyDescent="0.25">
      <c r="J14" s="2" t="str">
        <f t="shared" si="2"/>
        <v>=  x 0</v>
      </c>
    </row>
    <row r="15" spans="1:11" x14ac:dyDescent="0.25">
      <c r="D15" s="3" t="s">
        <v>133</v>
      </c>
      <c r="E15" s="3" t="s">
        <v>416</v>
      </c>
      <c r="F15" s="3" t="s">
        <v>417</v>
      </c>
      <c r="G15" s="3">
        <v>3</v>
      </c>
      <c r="H15" s="18">
        <v>0.81</v>
      </c>
      <c r="I15" s="17">
        <f t="shared" ref="I15:I22" si="4">G15*H15</f>
        <v>2.4300000000000002</v>
      </c>
      <c r="J15" s="2" t="str">
        <f>"= "&amp; G15 &amp; " x "&amp;H15</f>
        <v>= 3 x 0,81</v>
      </c>
    </row>
    <row r="16" spans="1:11" x14ac:dyDescent="0.25">
      <c r="D16" s="3" t="s">
        <v>133</v>
      </c>
      <c r="E16" s="3" t="s">
        <v>147</v>
      </c>
      <c r="F16" s="3" t="s">
        <v>148</v>
      </c>
      <c r="G16" s="3">
        <v>5</v>
      </c>
      <c r="H16" s="18">
        <v>0.1</v>
      </c>
      <c r="I16" s="17">
        <f t="shared" si="4"/>
        <v>0.5</v>
      </c>
      <c r="J16" s="2" t="str">
        <f t="shared" si="2"/>
        <v>= 5 x 0,10</v>
      </c>
    </row>
    <row r="17" spans="2:11" x14ac:dyDescent="0.25">
      <c r="D17" s="3" t="s">
        <v>133</v>
      </c>
      <c r="E17" s="4" t="s">
        <v>150</v>
      </c>
      <c r="F17" s="4" t="s">
        <v>149</v>
      </c>
      <c r="G17" s="3">
        <f>2*G16</f>
        <v>10</v>
      </c>
      <c r="H17" s="18">
        <v>0.1</v>
      </c>
      <c r="I17" s="17">
        <f t="shared" si="4"/>
        <v>1</v>
      </c>
      <c r="J17" s="2" t="str">
        <f t="shared" si="2"/>
        <v>= 10 x 0,10</v>
      </c>
    </row>
    <row r="18" spans="2:11" x14ac:dyDescent="0.25">
      <c r="D18" s="3" t="s">
        <v>133</v>
      </c>
      <c r="E18" s="4" t="s">
        <v>152</v>
      </c>
      <c r="F18" s="4" t="s">
        <v>151</v>
      </c>
      <c r="G18" s="3">
        <f>G17</f>
        <v>10</v>
      </c>
      <c r="H18" s="18">
        <v>0.2</v>
      </c>
      <c r="I18" s="17">
        <f t="shared" si="4"/>
        <v>2</v>
      </c>
      <c r="J18" s="2" t="str">
        <f t="shared" si="2"/>
        <v>= 10 x 0,20</v>
      </c>
    </row>
    <row r="19" spans="2:11" x14ac:dyDescent="0.25">
      <c r="D19" s="3" t="s">
        <v>133</v>
      </c>
      <c r="E19" s="4" t="s">
        <v>156</v>
      </c>
      <c r="F19" s="4" t="s">
        <v>157</v>
      </c>
      <c r="G19" s="4">
        <f>G18</f>
        <v>10</v>
      </c>
      <c r="H19" s="19">
        <v>0.1</v>
      </c>
      <c r="I19" s="17">
        <f t="shared" si="4"/>
        <v>1</v>
      </c>
      <c r="J19" s="2" t="str">
        <f t="shared" si="2"/>
        <v>= 10 x 0,10</v>
      </c>
    </row>
    <row r="20" spans="2:11" x14ac:dyDescent="0.25">
      <c r="D20" s="3" t="s">
        <v>133</v>
      </c>
      <c r="E20" s="4" t="s">
        <v>154</v>
      </c>
      <c r="F20" s="4" t="s">
        <v>155</v>
      </c>
      <c r="G20" s="4">
        <v>1</v>
      </c>
      <c r="H20" s="19">
        <v>0.1</v>
      </c>
      <c r="I20" s="17">
        <f t="shared" si="4"/>
        <v>0.1</v>
      </c>
      <c r="J20" s="2" t="str">
        <f t="shared" si="2"/>
        <v>= 1 x 0,10</v>
      </c>
    </row>
    <row r="21" spans="2:11" x14ac:dyDescent="0.25">
      <c r="D21" s="3" t="s">
        <v>133</v>
      </c>
      <c r="E21" s="4" t="s">
        <v>142</v>
      </c>
      <c r="F21" s="4" t="s">
        <v>419</v>
      </c>
      <c r="G21" s="4">
        <v>2</v>
      </c>
      <c r="H21" s="19">
        <v>0.1</v>
      </c>
      <c r="I21" s="17">
        <f t="shared" si="4"/>
        <v>0.2</v>
      </c>
      <c r="J21" s="2" t="str">
        <f t="shared" si="2"/>
        <v>= 2 x 0,10</v>
      </c>
    </row>
    <row r="22" spans="2:11" x14ac:dyDescent="0.25">
      <c r="D22" s="3" t="s">
        <v>133</v>
      </c>
      <c r="E22" s="4" t="s">
        <v>144</v>
      </c>
      <c r="F22" s="4" t="s">
        <v>419</v>
      </c>
      <c r="G22" s="4">
        <v>2</v>
      </c>
      <c r="H22" s="19">
        <v>0.2</v>
      </c>
      <c r="I22" s="17">
        <f t="shared" si="4"/>
        <v>0.4</v>
      </c>
      <c r="J22" s="2" t="str">
        <f t="shared" si="2"/>
        <v>= 2 x 0,20</v>
      </c>
    </row>
    <row r="23" spans="2:11" x14ac:dyDescent="0.25">
      <c r="E23" s="4"/>
      <c r="F23" s="4"/>
      <c r="G23" s="4"/>
      <c r="H23" s="19"/>
      <c r="I23" s="19"/>
      <c r="J23" s="2" t="str">
        <f t="shared" si="2"/>
        <v>=  x 0</v>
      </c>
    </row>
    <row r="24" spans="2:11" x14ac:dyDescent="0.25">
      <c r="E24" s="4"/>
      <c r="F24" s="4"/>
      <c r="G24" s="4"/>
      <c r="H24" s="19"/>
      <c r="I24" s="19"/>
      <c r="J24" s="2" t="str">
        <f t="shared" si="2"/>
        <v>=  x 0</v>
      </c>
    </row>
    <row r="25" spans="2:11" x14ac:dyDescent="0.25">
      <c r="D25" s="3" t="s">
        <v>403</v>
      </c>
      <c r="E25" s="4" t="s">
        <v>404</v>
      </c>
      <c r="F25" s="4" t="s">
        <v>405</v>
      </c>
      <c r="G25" s="4">
        <v>1</v>
      </c>
      <c r="H25" s="19">
        <v>49</v>
      </c>
      <c r="I25" s="17">
        <f>G25*H25</f>
        <v>49</v>
      </c>
      <c r="J25" s="2" t="str">
        <f>"= "&amp; G25 &amp; " x "&amp;H25</f>
        <v>= 1 x 49</v>
      </c>
    </row>
    <row r="26" spans="2:11" x14ac:dyDescent="0.25">
      <c r="E26" s="4"/>
      <c r="F26" s="4"/>
      <c r="G26" s="4"/>
      <c r="H26" s="19"/>
      <c r="I26" s="19"/>
      <c r="J26" s="4"/>
    </row>
    <row r="27" spans="2:11" x14ac:dyDescent="0.25">
      <c r="B27" s="3" t="s">
        <v>20</v>
      </c>
      <c r="C27" s="3" t="s">
        <v>35</v>
      </c>
      <c r="E27" s="4"/>
      <c r="F27" s="4" t="s">
        <v>479</v>
      </c>
      <c r="G27" s="4">
        <v>1</v>
      </c>
      <c r="H27" s="19">
        <v>12.52</v>
      </c>
      <c r="I27" s="19">
        <f>G27*H27</f>
        <v>12.52</v>
      </c>
      <c r="J27" s="4"/>
      <c r="K27" s="3" t="s">
        <v>528</v>
      </c>
    </row>
    <row r="28" spans="2:11" x14ac:dyDescent="0.25">
      <c r="B28" s="3" t="s">
        <v>67</v>
      </c>
      <c r="C28" s="3" t="s">
        <v>35</v>
      </c>
      <c r="E28" s="4"/>
      <c r="F28" s="4"/>
      <c r="G28" s="4">
        <v>1</v>
      </c>
      <c r="H28" s="19">
        <v>55</v>
      </c>
      <c r="I28" s="19">
        <f t="shared" ref="I28:I47" si="5">G28*H28</f>
        <v>55</v>
      </c>
      <c r="J28" s="4"/>
      <c r="K28" s="3" t="s">
        <v>529</v>
      </c>
    </row>
    <row r="29" spans="2:11" x14ac:dyDescent="0.25">
      <c r="B29" s="3" t="s">
        <v>91</v>
      </c>
      <c r="C29" s="3" t="s">
        <v>35</v>
      </c>
      <c r="E29" s="4"/>
      <c r="F29" s="4" t="s">
        <v>382</v>
      </c>
      <c r="G29" s="4">
        <v>1</v>
      </c>
      <c r="H29" s="19">
        <v>49.33</v>
      </c>
      <c r="I29" s="19">
        <f t="shared" si="5"/>
        <v>49.33</v>
      </c>
      <c r="J29" s="4"/>
      <c r="K29" s="3" t="s">
        <v>530</v>
      </c>
    </row>
    <row r="30" spans="2:11" x14ac:dyDescent="0.25">
      <c r="B30" s="3" t="s">
        <v>315</v>
      </c>
      <c r="C30" s="3" t="s">
        <v>35</v>
      </c>
      <c r="E30" s="4"/>
      <c r="F30" s="4" t="s">
        <v>355</v>
      </c>
      <c r="G30" s="4">
        <v>1</v>
      </c>
      <c r="H30" s="19">
        <v>1.08</v>
      </c>
      <c r="I30" s="19">
        <f t="shared" si="5"/>
        <v>1.08</v>
      </c>
      <c r="J30" s="4"/>
      <c r="K30" s="3" t="s">
        <v>531</v>
      </c>
    </row>
    <row r="31" spans="2:11" x14ac:dyDescent="0.25">
      <c r="B31" s="3" t="s">
        <v>91</v>
      </c>
      <c r="C31" s="3" t="s">
        <v>35</v>
      </c>
      <c r="E31" s="4"/>
      <c r="F31" s="4" t="s">
        <v>343</v>
      </c>
      <c r="G31" s="4">
        <v>1</v>
      </c>
      <c r="H31" s="19">
        <v>0.19</v>
      </c>
      <c r="I31" s="19">
        <f t="shared" si="5"/>
        <v>0.19</v>
      </c>
      <c r="J31" s="4"/>
      <c r="K31" s="3" t="s">
        <v>532</v>
      </c>
    </row>
    <row r="32" spans="2:11" x14ac:dyDescent="0.25">
      <c r="B32" s="3" t="s">
        <v>317</v>
      </c>
      <c r="C32" s="3" t="s">
        <v>35</v>
      </c>
      <c r="E32" s="4"/>
      <c r="F32" s="4" t="s">
        <v>384</v>
      </c>
      <c r="G32" s="4">
        <v>3</v>
      </c>
      <c r="H32" s="19">
        <v>0.03</v>
      </c>
      <c r="I32" s="19">
        <f t="shared" si="5"/>
        <v>0.09</v>
      </c>
      <c r="J32" s="4"/>
      <c r="K32" s="3" t="s">
        <v>533</v>
      </c>
    </row>
    <row r="33" spans="2:11" x14ac:dyDescent="0.25">
      <c r="B33" s="3" t="s">
        <v>317</v>
      </c>
      <c r="C33" s="3" t="s">
        <v>35</v>
      </c>
      <c r="E33" s="4"/>
      <c r="F33" s="4" t="s">
        <v>385</v>
      </c>
      <c r="G33" s="4">
        <v>1</v>
      </c>
      <c r="H33" s="19">
        <v>0.03</v>
      </c>
      <c r="I33" s="19">
        <f t="shared" si="5"/>
        <v>0.03</v>
      </c>
      <c r="J33" s="4"/>
      <c r="K33" s="3" t="s">
        <v>534</v>
      </c>
    </row>
    <row r="34" spans="2:11" x14ac:dyDescent="0.25">
      <c r="B34" s="3" t="s">
        <v>317</v>
      </c>
      <c r="C34" s="3" t="s">
        <v>35</v>
      </c>
      <c r="E34" s="4"/>
      <c r="F34" s="4" t="s">
        <v>386</v>
      </c>
      <c r="G34" s="4">
        <v>1</v>
      </c>
      <c r="H34" s="19">
        <v>0.03</v>
      </c>
      <c r="I34" s="19">
        <f t="shared" si="5"/>
        <v>0.03</v>
      </c>
      <c r="J34" s="4"/>
      <c r="K34" s="3" t="s">
        <v>535</v>
      </c>
    </row>
    <row r="35" spans="2:11" x14ac:dyDescent="0.25">
      <c r="B35" s="3" t="s">
        <v>317</v>
      </c>
      <c r="C35" s="3" t="s">
        <v>35</v>
      </c>
      <c r="E35" s="4"/>
      <c r="F35" s="4" t="s">
        <v>387</v>
      </c>
      <c r="G35" s="4">
        <v>2</v>
      </c>
      <c r="H35" s="19">
        <v>0.03</v>
      </c>
      <c r="I35" s="19">
        <f t="shared" si="5"/>
        <v>0.06</v>
      </c>
      <c r="J35" s="4"/>
      <c r="K35" s="3" t="s">
        <v>536</v>
      </c>
    </row>
    <row r="36" spans="2:11" x14ac:dyDescent="0.25">
      <c r="B36" s="3" t="s">
        <v>317</v>
      </c>
      <c r="C36" s="3" t="s">
        <v>35</v>
      </c>
      <c r="E36" s="4"/>
      <c r="F36" s="4" t="s">
        <v>388</v>
      </c>
      <c r="G36" s="4">
        <v>1</v>
      </c>
      <c r="H36" s="19">
        <v>0.03</v>
      </c>
      <c r="I36" s="19">
        <f t="shared" si="5"/>
        <v>0.03</v>
      </c>
      <c r="J36" s="4"/>
      <c r="K36" s="3" t="s">
        <v>537</v>
      </c>
    </row>
    <row r="37" spans="2:11" x14ac:dyDescent="0.25">
      <c r="B37" s="3" t="s">
        <v>317</v>
      </c>
      <c r="C37" s="3" t="s">
        <v>35</v>
      </c>
      <c r="E37" s="4"/>
      <c r="F37" s="4" t="s">
        <v>389</v>
      </c>
      <c r="G37" s="4">
        <v>1</v>
      </c>
      <c r="H37" s="19">
        <v>0.03</v>
      </c>
      <c r="I37" s="19">
        <f t="shared" si="5"/>
        <v>0.03</v>
      </c>
      <c r="J37" s="4"/>
      <c r="K37" s="3" t="s">
        <v>538</v>
      </c>
    </row>
    <row r="38" spans="2:11" x14ac:dyDescent="0.25">
      <c r="B38" s="3" t="s">
        <v>376</v>
      </c>
      <c r="C38" s="3" t="s">
        <v>35</v>
      </c>
      <c r="F38" s="4" t="s">
        <v>390</v>
      </c>
      <c r="G38" s="3">
        <v>1</v>
      </c>
      <c r="H38" s="18">
        <v>0.16</v>
      </c>
      <c r="I38" s="19">
        <f t="shared" si="5"/>
        <v>0.16</v>
      </c>
      <c r="K38" s="3" t="s">
        <v>539</v>
      </c>
    </row>
    <row r="39" spans="2:11" x14ac:dyDescent="0.25">
      <c r="B39" s="3" t="s">
        <v>316</v>
      </c>
      <c r="C39" s="3" t="s">
        <v>35</v>
      </c>
      <c r="E39" s="4"/>
      <c r="F39" s="4" t="s">
        <v>391</v>
      </c>
      <c r="G39" s="3">
        <v>1</v>
      </c>
      <c r="H39" s="18">
        <v>7.0000000000000007E-2</v>
      </c>
      <c r="I39" s="19">
        <f t="shared" si="5"/>
        <v>7.0000000000000007E-2</v>
      </c>
      <c r="K39" s="3" t="s">
        <v>540</v>
      </c>
    </row>
    <row r="40" spans="2:11" x14ac:dyDescent="0.25">
      <c r="B40" s="3" t="s">
        <v>316</v>
      </c>
      <c r="C40" s="3" t="s">
        <v>35</v>
      </c>
      <c r="E40" s="4"/>
      <c r="F40" s="4" t="s">
        <v>392</v>
      </c>
      <c r="G40" s="3">
        <v>1</v>
      </c>
      <c r="H40" s="18">
        <v>7.0000000000000007E-2</v>
      </c>
      <c r="I40" s="19">
        <f t="shared" si="5"/>
        <v>7.0000000000000007E-2</v>
      </c>
      <c r="K40" s="3" t="s">
        <v>541</v>
      </c>
    </row>
    <row r="41" spans="2:11" x14ac:dyDescent="0.25">
      <c r="B41" s="3" t="s">
        <v>316</v>
      </c>
      <c r="C41" s="3" t="s">
        <v>35</v>
      </c>
      <c r="E41" s="4"/>
      <c r="F41" s="4" t="s">
        <v>393</v>
      </c>
      <c r="G41" s="4">
        <v>1</v>
      </c>
      <c r="H41" s="18">
        <v>7.0000000000000007E-2</v>
      </c>
      <c r="I41" s="19">
        <f t="shared" si="5"/>
        <v>7.0000000000000007E-2</v>
      </c>
      <c r="J41" s="4"/>
      <c r="K41" s="3" t="s">
        <v>542</v>
      </c>
    </row>
    <row r="42" spans="2:11" x14ac:dyDescent="0.25">
      <c r="B42" s="3" t="s">
        <v>316</v>
      </c>
      <c r="C42" s="3" t="s">
        <v>35</v>
      </c>
      <c r="E42" s="4"/>
      <c r="F42" s="4" t="s">
        <v>394</v>
      </c>
      <c r="G42" s="4">
        <v>1</v>
      </c>
      <c r="H42" s="18">
        <v>7.0000000000000007E-2</v>
      </c>
      <c r="I42" s="19">
        <f t="shared" si="5"/>
        <v>7.0000000000000007E-2</v>
      </c>
      <c r="J42" s="4"/>
      <c r="K42" s="3" t="s">
        <v>543</v>
      </c>
    </row>
    <row r="43" spans="2:11" x14ac:dyDescent="0.25">
      <c r="B43" s="3" t="s">
        <v>316</v>
      </c>
      <c r="C43" s="3" t="s">
        <v>35</v>
      </c>
      <c r="E43" s="4"/>
      <c r="F43" s="4" t="s">
        <v>395</v>
      </c>
      <c r="G43" s="4">
        <v>1</v>
      </c>
      <c r="H43" s="18">
        <v>7.0000000000000007E-2</v>
      </c>
      <c r="I43" s="19">
        <f t="shared" si="5"/>
        <v>7.0000000000000007E-2</v>
      </c>
      <c r="J43" s="4"/>
      <c r="K43" s="3" t="s">
        <v>544</v>
      </c>
    </row>
    <row r="44" spans="2:11" x14ac:dyDescent="0.25">
      <c r="B44" s="3" t="s">
        <v>399</v>
      </c>
      <c r="C44" s="3" t="s">
        <v>35</v>
      </c>
      <c r="E44" s="4"/>
      <c r="F44" s="4" t="s">
        <v>396</v>
      </c>
      <c r="G44" s="4">
        <v>1</v>
      </c>
      <c r="H44" s="19">
        <v>2.1</v>
      </c>
      <c r="I44" s="19">
        <f t="shared" si="5"/>
        <v>2.1</v>
      </c>
      <c r="J44" s="4"/>
      <c r="K44" s="3" t="s">
        <v>545</v>
      </c>
    </row>
    <row r="45" spans="2:11" x14ac:dyDescent="0.25">
      <c r="B45" s="3" t="s">
        <v>378</v>
      </c>
      <c r="C45" s="3" t="s">
        <v>35</v>
      </c>
      <c r="E45" s="4"/>
      <c r="F45" s="4" t="s">
        <v>368</v>
      </c>
      <c r="G45" s="4">
        <v>1</v>
      </c>
      <c r="H45" s="19">
        <v>0.16</v>
      </c>
      <c r="I45" s="19">
        <f t="shared" si="5"/>
        <v>0.16</v>
      </c>
      <c r="J45" s="4"/>
      <c r="K45" s="3" t="s">
        <v>546</v>
      </c>
    </row>
    <row r="46" spans="2:11" x14ac:dyDescent="0.25">
      <c r="B46" s="3" t="s">
        <v>64</v>
      </c>
      <c r="C46" s="3" t="s">
        <v>35</v>
      </c>
      <c r="E46" s="4"/>
      <c r="F46" s="4" t="s">
        <v>397</v>
      </c>
      <c r="G46" s="4">
        <v>1</v>
      </c>
      <c r="H46" s="19">
        <v>0.25</v>
      </c>
      <c r="I46" s="19">
        <f t="shared" si="5"/>
        <v>0.25</v>
      </c>
      <c r="J46" s="4"/>
      <c r="K46" s="3" t="s">
        <v>547</v>
      </c>
    </row>
    <row r="47" spans="2:11" x14ac:dyDescent="0.25">
      <c r="B47" s="3" t="s">
        <v>383</v>
      </c>
      <c r="C47" s="3" t="s">
        <v>35</v>
      </c>
      <c r="E47" s="4"/>
      <c r="F47" s="4" t="s">
        <v>398</v>
      </c>
      <c r="G47" s="4">
        <v>2</v>
      </c>
      <c r="H47" s="19">
        <v>0.16</v>
      </c>
      <c r="I47" s="19">
        <f t="shared" si="5"/>
        <v>0.32</v>
      </c>
      <c r="J47" s="4"/>
      <c r="K47" s="3" t="s">
        <v>548</v>
      </c>
    </row>
    <row r="48" spans="2:11" x14ac:dyDescent="0.25">
      <c r="B48" s="3" t="s">
        <v>427</v>
      </c>
      <c r="C48" s="3" t="s">
        <v>35</v>
      </c>
      <c r="F48" s="3" t="s">
        <v>428</v>
      </c>
      <c r="G48" s="4"/>
      <c r="H48" s="19"/>
      <c r="I48" s="19"/>
      <c r="J48" s="4"/>
      <c r="K48" s="3" t="s">
        <v>549</v>
      </c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  <c r="G51" s="4"/>
      <c r="H51" s="19"/>
      <c r="I51" s="19"/>
      <c r="J51" s="4"/>
    </row>
    <row r="52" spans="5:10" x14ac:dyDescent="0.25">
      <c r="E52" s="4"/>
      <c r="F52" s="4"/>
      <c r="G52" s="4"/>
      <c r="H52" s="19"/>
      <c r="I52" s="19"/>
      <c r="J52" s="4"/>
    </row>
    <row r="53" spans="5:10" x14ac:dyDescent="0.25">
      <c r="E53" s="4"/>
      <c r="F53" s="4"/>
      <c r="G53" s="4"/>
      <c r="H53" s="19"/>
      <c r="I53" s="19"/>
      <c r="J53" s="4"/>
    </row>
    <row r="54" spans="5:10" x14ac:dyDescent="0.25">
      <c r="E54" s="4"/>
      <c r="F54" s="4"/>
      <c r="G54" s="4"/>
      <c r="H54" s="19"/>
      <c r="I54" s="19"/>
      <c r="J54" s="4"/>
    </row>
    <row r="55" spans="5:10" x14ac:dyDescent="0.25">
      <c r="E55" s="4"/>
      <c r="F55" s="4"/>
      <c r="G55" s="4"/>
      <c r="H55" s="19"/>
      <c r="I55" s="19"/>
      <c r="J55" s="4"/>
    </row>
    <row r="56" spans="5:10" x14ac:dyDescent="0.25">
      <c r="E56" s="4"/>
      <c r="F56" s="4"/>
      <c r="G56" s="4"/>
      <c r="H56" s="19"/>
      <c r="I56" s="19"/>
      <c r="J56" s="4"/>
    </row>
    <row r="57" spans="5:10" x14ac:dyDescent="0.25">
      <c r="E57" s="4"/>
      <c r="F57" s="4"/>
      <c r="G57" s="4"/>
      <c r="H57" s="19"/>
      <c r="I57" s="19"/>
      <c r="J57" s="4"/>
    </row>
    <row r="58" spans="5:10" x14ac:dyDescent="0.25">
      <c r="E58" s="4"/>
      <c r="F58" s="4"/>
      <c r="G58" s="4"/>
      <c r="H58" s="19"/>
      <c r="I58" s="19"/>
      <c r="J58" s="4"/>
    </row>
    <row r="59" spans="5:10" x14ac:dyDescent="0.25">
      <c r="E59" s="4"/>
      <c r="F59" s="4"/>
      <c r="G59" s="4"/>
      <c r="H59" s="19"/>
      <c r="I59" s="19"/>
      <c r="J59" s="4"/>
    </row>
    <row r="60" spans="5:10" x14ac:dyDescent="0.25">
      <c r="E60" s="4"/>
      <c r="F60" s="4"/>
    </row>
    <row r="61" spans="5:10" x14ac:dyDescent="0.25">
      <c r="E61" s="4"/>
      <c r="F61" s="4"/>
    </row>
    <row r="62" spans="5:10" x14ac:dyDescent="0.25">
      <c r="E62" s="4"/>
      <c r="F62" s="4"/>
    </row>
    <row r="65" spans="5:6" x14ac:dyDescent="0.25">
      <c r="E65" s="4"/>
      <c r="F65" s="4"/>
    </row>
    <row r="66" spans="5:6" x14ac:dyDescent="0.25">
      <c r="E66" s="4"/>
      <c r="F66" s="4"/>
    </row>
  </sheetData>
  <phoneticPr fontId="10" type="noConversion"/>
  <conditionalFormatting sqref="E3:F47 E49:F81">
    <cfRule type="expression" dxfId="45" priority="9">
      <formula>$D3&lt;&gt;""</formula>
    </cfRule>
  </conditionalFormatting>
  <conditionalFormatting sqref="A49:K81 A39:A44 C39:H44 A28:H38 A45:H47 I28:J47 A48 G48:J48 K28:K48 A3:K27">
    <cfRule type="expression" dxfId="44" priority="8">
      <formula>$B3&lt;&gt;""</formula>
    </cfRule>
    <cfRule type="expression" dxfId="43" priority="10">
      <formula>$D3&lt;&gt;""</formula>
    </cfRule>
  </conditionalFormatting>
  <conditionalFormatting sqref="F3:F47 F49:F81">
    <cfRule type="expression" dxfId="42" priority="7">
      <formula>LEN(F3)&gt;40</formula>
    </cfRule>
  </conditionalFormatting>
  <conditionalFormatting sqref="B39:B44">
    <cfRule type="expression" dxfId="41" priority="5">
      <formula>$B39&lt;&gt;""</formula>
    </cfRule>
    <cfRule type="expression" dxfId="40" priority="6">
      <formula>$D39&lt;&gt;""</formula>
    </cfRule>
  </conditionalFormatting>
  <conditionalFormatting sqref="E48:F48">
    <cfRule type="expression" dxfId="39" priority="4">
      <formula>$D48&lt;&gt;""</formula>
    </cfRule>
  </conditionalFormatting>
  <conditionalFormatting sqref="F48">
    <cfRule type="expression" dxfId="38" priority="1">
      <formula>LEN(F48)&gt;40</formula>
    </cfRule>
  </conditionalFormatting>
  <conditionalFormatting sqref="B48:F48">
    <cfRule type="expression" dxfId="37" priority="2">
      <formula>$B48&lt;&gt;""</formula>
    </cfRule>
    <cfRule type="expression" dxfId="36" priority="3">
      <formula>$D48&lt;&gt;""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1265-F097-4EE5-AFD5-5943A444F7E3}">
  <sheetPr codeName="Feuil12">
    <pageSetUpPr fitToPage="1"/>
  </sheetPr>
  <dimension ref="A1:K74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288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118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289</v>
      </c>
    </row>
    <row r="4" spans="1:11" x14ac:dyDescent="0.25">
      <c r="D4" s="3" t="s">
        <v>101</v>
      </c>
      <c r="E4" s="3" t="s">
        <v>162</v>
      </c>
      <c r="G4" s="3">
        <v>3</v>
      </c>
      <c r="I4" s="26"/>
    </row>
    <row r="5" spans="1:11" x14ac:dyDescent="0.25">
      <c r="D5" s="3" t="s">
        <v>101</v>
      </c>
      <c r="E5" s="3" t="s">
        <v>139</v>
      </c>
      <c r="G5" s="3">
        <v>6</v>
      </c>
      <c r="I5" s="26"/>
    </row>
    <row r="6" spans="1:11" x14ac:dyDescent="0.25">
      <c r="D6" s="3" t="s">
        <v>101</v>
      </c>
      <c r="E6" s="3" t="s">
        <v>137</v>
      </c>
      <c r="G6" s="3">
        <v>3</v>
      </c>
      <c r="I6" s="26"/>
    </row>
    <row r="7" spans="1:11" x14ac:dyDescent="0.25">
      <c r="I7" s="26"/>
    </row>
    <row r="8" spans="1:11" x14ac:dyDescent="0.25">
      <c r="D8" s="3" t="s">
        <v>133</v>
      </c>
      <c r="E8" s="3" t="s">
        <v>150</v>
      </c>
      <c r="F8" s="3" t="s">
        <v>149</v>
      </c>
      <c r="G8" s="3">
        <v>12</v>
      </c>
      <c r="H8" s="18">
        <v>0.1</v>
      </c>
      <c r="I8" s="26">
        <f>G8*H8</f>
        <v>1.2000000000000002</v>
      </c>
      <c r="J8" s="3" t="str">
        <f>"= "&amp; G8 &amp; " x "&amp;H8&amp;"0"</f>
        <v>= 12 x 0,10</v>
      </c>
    </row>
    <row r="9" spans="1:11" x14ac:dyDescent="0.25">
      <c r="D9" s="3" t="s">
        <v>133</v>
      </c>
      <c r="E9" s="3" t="s">
        <v>152</v>
      </c>
      <c r="F9" s="3" t="s">
        <v>151</v>
      </c>
      <c r="G9" s="3">
        <v>12</v>
      </c>
      <c r="H9" s="18">
        <v>0.2</v>
      </c>
      <c r="I9" s="26">
        <f t="shared" ref="I9:I11" si="0">G9*H9</f>
        <v>2.4000000000000004</v>
      </c>
      <c r="J9" s="3" t="str">
        <f t="shared" ref="J9:J17" si="1">"= "&amp; G9 &amp; " x "&amp;H9&amp;"0"</f>
        <v>= 12 x 0,20</v>
      </c>
    </row>
    <row r="10" spans="1:11" x14ac:dyDescent="0.25">
      <c r="D10" s="3" t="s">
        <v>133</v>
      </c>
      <c r="E10" s="4" t="s">
        <v>156</v>
      </c>
      <c r="F10" s="4" t="s">
        <v>157</v>
      </c>
      <c r="G10" s="3">
        <v>12</v>
      </c>
      <c r="H10" s="18">
        <v>0.1</v>
      </c>
      <c r="I10" s="26">
        <f t="shared" si="0"/>
        <v>1.2000000000000002</v>
      </c>
      <c r="J10" s="3" t="str">
        <f t="shared" si="1"/>
        <v>= 12 x 0,10</v>
      </c>
    </row>
    <row r="11" spans="1:11" x14ac:dyDescent="0.25">
      <c r="D11" s="3" t="s">
        <v>133</v>
      </c>
      <c r="E11" s="4" t="s">
        <v>154</v>
      </c>
      <c r="F11" s="4" t="s">
        <v>155</v>
      </c>
      <c r="G11" s="3">
        <v>2</v>
      </c>
      <c r="H11" s="18">
        <v>0.1</v>
      </c>
      <c r="I11" s="26">
        <f t="shared" si="0"/>
        <v>0.2</v>
      </c>
      <c r="J11" s="3" t="str">
        <f t="shared" si="1"/>
        <v>= 2 x 0,10</v>
      </c>
    </row>
    <row r="12" spans="1:11" x14ac:dyDescent="0.25">
      <c r="E12" s="4"/>
      <c r="F12" s="4"/>
      <c r="G12" s="4"/>
      <c r="H12" s="19"/>
      <c r="I12" s="27"/>
      <c r="J12" s="3" t="str">
        <f t="shared" si="1"/>
        <v>=  x 0</v>
      </c>
    </row>
    <row r="13" spans="1:11" x14ac:dyDescent="0.25">
      <c r="D13" s="3" t="s">
        <v>133</v>
      </c>
      <c r="E13" s="4" t="s">
        <v>299</v>
      </c>
      <c r="F13" s="4" t="s">
        <v>290</v>
      </c>
      <c r="G13" s="4">
        <v>8</v>
      </c>
      <c r="H13" s="19">
        <v>0.2</v>
      </c>
      <c r="I13" s="27">
        <f>G13*H13</f>
        <v>1.6</v>
      </c>
      <c r="J13" s="3" t="str">
        <f t="shared" si="1"/>
        <v>= 8 x 0,20</v>
      </c>
    </row>
    <row r="14" spans="1:11" x14ac:dyDescent="0.25">
      <c r="D14" s="3" t="s">
        <v>133</v>
      </c>
      <c r="E14" s="4" t="s">
        <v>142</v>
      </c>
      <c r="F14" s="4" t="s">
        <v>300</v>
      </c>
      <c r="G14" s="4">
        <v>8</v>
      </c>
      <c r="H14" s="19">
        <v>0.1</v>
      </c>
      <c r="I14" s="27">
        <f t="shared" ref="I14:I17" si="2">G14*H14</f>
        <v>0.8</v>
      </c>
      <c r="J14" s="3" t="str">
        <f t="shared" si="1"/>
        <v>= 8 x 0,10</v>
      </c>
    </row>
    <row r="15" spans="1:11" x14ac:dyDescent="0.25">
      <c r="D15" s="3" t="s">
        <v>133</v>
      </c>
      <c r="E15" s="4" t="s">
        <v>144</v>
      </c>
      <c r="F15" s="4" t="s">
        <v>300</v>
      </c>
      <c r="G15" s="4">
        <v>8</v>
      </c>
      <c r="H15" s="19">
        <v>0.2</v>
      </c>
      <c r="I15" s="27">
        <f t="shared" si="2"/>
        <v>1.6</v>
      </c>
      <c r="J15" s="3" t="str">
        <f t="shared" si="1"/>
        <v>= 8 x 0,20</v>
      </c>
    </row>
    <row r="16" spans="1:11" x14ac:dyDescent="0.25">
      <c r="D16" s="3" t="s">
        <v>133</v>
      </c>
      <c r="E16" s="4" t="s">
        <v>142</v>
      </c>
      <c r="F16" s="4" t="s">
        <v>301</v>
      </c>
      <c r="G16" s="4">
        <v>3</v>
      </c>
      <c r="H16" s="19">
        <v>0.1</v>
      </c>
      <c r="I16" s="27">
        <f t="shared" si="2"/>
        <v>0.30000000000000004</v>
      </c>
      <c r="J16" s="3" t="str">
        <f t="shared" si="1"/>
        <v>= 3 x 0,10</v>
      </c>
    </row>
    <row r="17" spans="2:11" x14ac:dyDescent="0.25">
      <c r="D17" s="3" t="s">
        <v>133</v>
      </c>
      <c r="E17" s="4" t="s">
        <v>144</v>
      </c>
      <c r="F17" s="4" t="s">
        <v>301</v>
      </c>
      <c r="G17" s="4">
        <v>3</v>
      </c>
      <c r="H17" s="19">
        <v>0.2</v>
      </c>
      <c r="I17" s="27">
        <f t="shared" si="2"/>
        <v>0.60000000000000009</v>
      </c>
      <c r="J17" s="3" t="str">
        <f t="shared" si="1"/>
        <v>= 3 x 0,20</v>
      </c>
    </row>
    <row r="18" spans="2:11" s="3" customFormat="1" x14ac:dyDescent="0.25">
      <c r="E18" s="4"/>
      <c r="F18" s="4"/>
      <c r="G18" s="4"/>
      <c r="H18" s="19"/>
      <c r="I18" s="27"/>
      <c r="J18" s="4"/>
    </row>
    <row r="19" spans="2:11" s="3" customFormat="1" x14ac:dyDescent="0.25">
      <c r="E19" s="4"/>
      <c r="F19" s="4"/>
      <c r="G19" s="4"/>
      <c r="H19" s="19"/>
      <c r="I19" s="27"/>
      <c r="J19" s="4"/>
    </row>
    <row r="20" spans="2:11" s="3" customFormat="1" x14ac:dyDescent="0.25">
      <c r="E20" s="4"/>
      <c r="F20" s="4"/>
      <c r="G20" s="4"/>
      <c r="H20" s="19"/>
      <c r="I20" s="27"/>
      <c r="J20" s="4"/>
    </row>
    <row r="21" spans="2:11" s="3" customFormat="1" x14ac:dyDescent="0.25">
      <c r="E21" s="4"/>
      <c r="F21" s="4"/>
      <c r="G21" s="4"/>
      <c r="H21" s="19"/>
      <c r="I21" s="27"/>
      <c r="J21" s="4"/>
    </row>
    <row r="22" spans="2:11" s="3" customFormat="1" x14ac:dyDescent="0.25">
      <c r="E22" s="4"/>
      <c r="F22" s="4"/>
      <c r="G22" s="4"/>
      <c r="H22" s="19"/>
      <c r="I22" s="27"/>
      <c r="J22" s="4"/>
    </row>
    <row r="23" spans="2:11" s="3" customFormat="1" x14ac:dyDescent="0.25">
      <c r="E23" s="4"/>
      <c r="F23" s="4"/>
      <c r="G23" s="4"/>
      <c r="H23" s="19"/>
      <c r="I23" s="27"/>
      <c r="J23" s="4"/>
    </row>
    <row r="24" spans="2:11" s="3" customFormat="1" x14ac:dyDescent="0.25">
      <c r="E24" s="4"/>
      <c r="F24" s="4"/>
      <c r="G24" s="4"/>
      <c r="H24" s="19"/>
      <c r="I24" s="27"/>
      <c r="J24" s="4"/>
    </row>
    <row r="25" spans="2:11" s="3" customFormat="1" x14ac:dyDescent="0.25">
      <c r="B25" s="3" t="s">
        <v>71</v>
      </c>
      <c r="C25" s="3" t="s">
        <v>35</v>
      </c>
      <c r="E25" s="4"/>
      <c r="F25" s="4" t="s">
        <v>551</v>
      </c>
      <c r="G25" s="4">
        <v>1</v>
      </c>
      <c r="H25" s="19">
        <v>876</v>
      </c>
      <c r="I25" s="27">
        <f>G25*H25</f>
        <v>876</v>
      </c>
      <c r="J25" s="4"/>
      <c r="K25" s="3" t="s">
        <v>291</v>
      </c>
    </row>
    <row r="26" spans="2:11" s="3" customFormat="1" x14ac:dyDescent="0.25">
      <c r="B26" s="3" t="s">
        <v>72</v>
      </c>
      <c r="C26" s="3" t="s">
        <v>35</v>
      </c>
      <c r="E26" s="4"/>
      <c r="F26" s="4" t="s">
        <v>552</v>
      </c>
      <c r="G26" s="4">
        <v>1</v>
      </c>
      <c r="H26" s="19">
        <v>67</v>
      </c>
      <c r="I26" s="27">
        <f t="shared" ref="I26:I27" si="3">G26*H26</f>
        <v>67</v>
      </c>
      <c r="J26" s="4"/>
      <c r="K26" s="3" t="s">
        <v>292</v>
      </c>
    </row>
    <row r="27" spans="2:11" s="3" customFormat="1" x14ac:dyDescent="0.25">
      <c r="B27" s="3" t="s">
        <v>73</v>
      </c>
      <c r="C27" s="3" t="s">
        <v>8</v>
      </c>
      <c r="E27" s="4"/>
      <c r="F27" s="4"/>
      <c r="G27" s="4">
        <v>1</v>
      </c>
      <c r="H27" s="19"/>
      <c r="I27" s="27">
        <f t="shared" si="3"/>
        <v>0</v>
      </c>
      <c r="J27" s="4"/>
      <c r="K27" s="3" t="s">
        <v>293</v>
      </c>
    </row>
    <row r="28" spans="2:11" s="3" customFormat="1" x14ac:dyDescent="0.25">
      <c r="D28" s="3" t="s">
        <v>132</v>
      </c>
      <c r="E28" s="4" t="s">
        <v>168</v>
      </c>
      <c r="F28" s="4" t="s">
        <v>425</v>
      </c>
      <c r="G28" s="4">
        <f>0.11*0.008</f>
        <v>8.8000000000000003E-4</v>
      </c>
      <c r="H28" s="18">
        <v>97.2</v>
      </c>
      <c r="I28" s="18">
        <f>G28*H28</f>
        <v>8.5536000000000001E-2</v>
      </c>
    </row>
    <row r="29" spans="2:11" s="3" customFormat="1" x14ac:dyDescent="0.25">
      <c r="D29" s="3" t="s">
        <v>133</v>
      </c>
      <c r="E29" s="4" t="s">
        <v>134</v>
      </c>
      <c r="F29" s="4" t="s">
        <v>135</v>
      </c>
      <c r="G29" s="4"/>
      <c r="H29" s="18"/>
      <c r="I29" s="15">
        <v>0.61</v>
      </c>
      <c r="J29" s="4" t="s">
        <v>423</v>
      </c>
    </row>
    <row r="30" spans="2:11" s="3" customFormat="1" x14ac:dyDescent="0.25">
      <c r="D30" s="3" t="s">
        <v>133</v>
      </c>
      <c r="E30" s="4" t="s">
        <v>136</v>
      </c>
      <c r="F30" s="4" t="s">
        <v>135</v>
      </c>
      <c r="G30" s="4">
        <f>G28</f>
        <v>8.8000000000000003E-4</v>
      </c>
      <c r="H30" s="15">
        <v>1.87</v>
      </c>
      <c r="I30" s="15">
        <f>G30*H30</f>
        <v>1.6456000000000001E-3</v>
      </c>
      <c r="J30" s="4"/>
    </row>
    <row r="31" spans="2:11" s="3" customFormat="1" x14ac:dyDescent="0.25">
      <c r="D31" s="3" t="s">
        <v>133</v>
      </c>
      <c r="E31" s="4" t="s">
        <v>135</v>
      </c>
      <c r="F31" s="4" t="s">
        <v>135</v>
      </c>
      <c r="G31" s="4">
        <f>216</f>
        <v>216</v>
      </c>
      <c r="H31" s="30">
        <v>2.04E-4</v>
      </c>
      <c r="I31" s="15">
        <f>G31*H31</f>
        <v>4.4063999999999999E-2</v>
      </c>
    </row>
    <row r="32" spans="2:11" s="3" customFormat="1" x14ac:dyDescent="0.25">
      <c r="D32" s="3" t="s">
        <v>133</v>
      </c>
      <c r="E32" s="4" t="s">
        <v>170</v>
      </c>
      <c r="F32" s="4"/>
      <c r="G32" s="4">
        <v>2</v>
      </c>
      <c r="H32" s="18">
        <v>2.0299999999999998</v>
      </c>
      <c r="I32" s="15">
        <f>G32*H32</f>
        <v>4.0599999999999996</v>
      </c>
      <c r="J32" s="4"/>
    </row>
    <row r="33" spans="2:11" s="3" customFormat="1" x14ac:dyDescent="0.25">
      <c r="E33" s="4"/>
      <c r="F33" s="4"/>
      <c r="G33" s="4"/>
      <c r="H33" s="19"/>
      <c r="I33" s="27"/>
      <c r="J33" s="4"/>
    </row>
    <row r="34" spans="2:11" s="3" customFormat="1" x14ac:dyDescent="0.25">
      <c r="E34" s="4"/>
      <c r="F34" s="4"/>
      <c r="G34" s="4"/>
      <c r="H34" s="19"/>
      <c r="I34" s="27"/>
      <c r="J34" s="4"/>
    </row>
    <row r="35" spans="2:11" s="3" customFormat="1" x14ac:dyDescent="0.25">
      <c r="E35" s="4"/>
      <c r="F35" s="4"/>
      <c r="G35" s="4"/>
      <c r="H35" s="19"/>
      <c r="I35" s="27"/>
      <c r="J35" s="4"/>
    </row>
    <row r="36" spans="2:11" s="3" customFormat="1" x14ac:dyDescent="0.25">
      <c r="B36" s="3" t="s">
        <v>74</v>
      </c>
      <c r="C36" s="3" t="s">
        <v>8</v>
      </c>
      <c r="E36" s="4"/>
      <c r="F36" s="4"/>
      <c r="G36" s="4">
        <v>1</v>
      </c>
      <c r="H36" s="19"/>
      <c r="I36" s="27">
        <f>G36*H36</f>
        <v>0</v>
      </c>
      <c r="J36" s="4"/>
      <c r="K36" s="3" t="s">
        <v>294</v>
      </c>
    </row>
    <row r="37" spans="2:11" s="3" customFormat="1" x14ac:dyDescent="0.25">
      <c r="D37" s="3" t="s">
        <v>132</v>
      </c>
      <c r="E37" s="4" t="s">
        <v>168</v>
      </c>
      <c r="F37" s="4" t="s">
        <v>169</v>
      </c>
      <c r="G37" s="4">
        <f>G28+0.03*0.018</f>
        <v>1.4199999999999998E-3</v>
      </c>
      <c r="H37" s="18">
        <v>97.2</v>
      </c>
      <c r="I37" s="18">
        <f>G37*H37</f>
        <v>0.13802399999999998</v>
      </c>
    </row>
    <row r="38" spans="2:11" s="3" customFormat="1" x14ac:dyDescent="0.25">
      <c r="D38" s="3" t="s">
        <v>133</v>
      </c>
      <c r="E38" s="4" t="s">
        <v>134</v>
      </c>
      <c r="F38" s="4" t="s">
        <v>135</v>
      </c>
      <c r="G38" s="4"/>
      <c r="H38" s="18"/>
      <c r="I38" s="15">
        <v>0.61</v>
      </c>
      <c r="J38" s="4" t="s">
        <v>423</v>
      </c>
    </row>
    <row r="39" spans="2:11" s="3" customFormat="1" x14ac:dyDescent="0.25">
      <c r="D39" s="3" t="s">
        <v>133</v>
      </c>
      <c r="E39" s="4" t="s">
        <v>136</v>
      </c>
      <c r="F39" s="4" t="s">
        <v>135</v>
      </c>
      <c r="G39" s="4">
        <f>G37</f>
        <v>1.4199999999999998E-3</v>
      </c>
      <c r="H39" s="15">
        <v>1.87</v>
      </c>
      <c r="I39" s="15">
        <f>G39*H39</f>
        <v>2.6553999999999996E-3</v>
      </c>
      <c r="J39" s="4"/>
    </row>
    <row r="40" spans="2:11" s="3" customFormat="1" x14ac:dyDescent="0.25">
      <c r="D40" s="3" t="s">
        <v>133</v>
      </c>
      <c r="E40" s="4" t="s">
        <v>135</v>
      </c>
      <c r="F40" s="4" t="s">
        <v>135</v>
      </c>
      <c r="G40" s="4">
        <f>G31+2*18</f>
        <v>252</v>
      </c>
      <c r="H40" s="30">
        <v>2.04E-4</v>
      </c>
      <c r="I40" s="15">
        <f>G40*H40</f>
        <v>5.1408000000000002E-2</v>
      </c>
    </row>
    <row r="41" spans="2:11" s="3" customFormat="1" x14ac:dyDescent="0.25">
      <c r="D41" s="3" t="s">
        <v>133</v>
      </c>
      <c r="E41" s="4" t="s">
        <v>170</v>
      </c>
      <c r="F41" s="4"/>
      <c r="G41" s="4">
        <v>3</v>
      </c>
      <c r="H41" s="18">
        <v>2.0299999999999998</v>
      </c>
      <c r="I41" s="15">
        <f>G41*H41</f>
        <v>6.09</v>
      </c>
      <c r="J41" s="4"/>
    </row>
    <row r="42" spans="2:11" s="3" customFormat="1" x14ac:dyDescent="0.25">
      <c r="E42" s="4"/>
      <c r="F42" s="4"/>
      <c r="G42" s="4"/>
      <c r="H42" s="19"/>
      <c r="I42" s="19"/>
      <c r="J42" s="4"/>
    </row>
    <row r="43" spans="2:11" s="3" customFormat="1" x14ac:dyDescent="0.25">
      <c r="E43" s="4"/>
      <c r="F43" s="4"/>
      <c r="G43" s="4"/>
      <c r="H43" s="19"/>
      <c r="I43" s="19"/>
      <c r="J43" s="4"/>
    </row>
    <row r="44" spans="2:11" s="3" customFormat="1" x14ac:dyDescent="0.25">
      <c r="E44" s="4"/>
      <c r="F44" s="4"/>
      <c r="G44" s="4"/>
      <c r="H44" s="19"/>
      <c r="I44" s="19"/>
      <c r="J44" s="4"/>
    </row>
    <row r="45" spans="2:11" s="3" customFormat="1" x14ac:dyDescent="0.25">
      <c r="B45" s="3" t="s">
        <v>290</v>
      </c>
      <c r="C45" s="3" t="s">
        <v>35</v>
      </c>
      <c r="E45" s="4"/>
      <c r="F45" s="4" t="s">
        <v>553</v>
      </c>
      <c r="G45" s="4">
        <v>1</v>
      </c>
      <c r="H45" s="19">
        <v>48.1</v>
      </c>
      <c r="I45" s="27">
        <f t="shared" ref="I45:I46" si="4">G45*H45</f>
        <v>48.1</v>
      </c>
      <c r="J45" s="4"/>
      <c r="K45" s="3" t="s">
        <v>295</v>
      </c>
    </row>
    <row r="46" spans="2:11" s="3" customFormat="1" x14ac:dyDescent="0.25">
      <c r="B46" s="3" t="s">
        <v>297</v>
      </c>
      <c r="C46" s="3" t="s">
        <v>35</v>
      </c>
      <c r="F46" s="4" t="s">
        <v>296</v>
      </c>
      <c r="G46" s="3">
        <v>1</v>
      </c>
      <c r="H46" s="18">
        <v>60.5</v>
      </c>
      <c r="I46" s="27">
        <f t="shared" si="4"/>
        <v>60.5</v>
      </c>
      <c r="K46" s="3" t="s">
        <v>298</v>
      </c>
    </row>
    <row r="47" spans="2:11" s="3" customFormat="1" x14ac:dyDescent="0.25">
      <c r="B47" s="3" t="s">
        <v>427</v>
      </c>
      <c r="C47" s="3" t="s">
        <v>35</v>
      </c>
      <c r="F47" s="3" t="s">
        <v>428</v>
      </c>
      <c r="H47" s="18"/>
      <c r="I47" s="18"/>
      <c r="K47" s="3" t="s">
        <v>550</v>
      </c>
    </row>
    <row r="48" spans="2:11" s="3" customFormat="1" x14ac:dyDescent="0.25">
      <c r="E48" s="4"/>
      <c r="F48" s="4"/>
      <c r="H48" s="18"/>
      <c r="I48" s="18"/>
    </row>
    <row r="49" spans="5:10" s="3" customFormat="1" x14ac:dyDescent="0.25">
      <c r="E49" s="4"/>
      <c r="F49" s="4"/>
      <c r="G49" s="4"/>
      <c r="H49" s="19"/>
      <c r="I49" s="19"/>
      <c r="J49" s="4"/>
    </row>
    <row r="50" spans="5:10" s="3" customFormat="1" x14ac:dyDescent="0.25">
      <c r="E50" s="4"/>
      <c r="F50" s="4"/>
      <c r="G50" s="4"/>
      <c r="H50" s="19"/>
      <c r="I50" s="19"/>
      <c r="J50" s="4"/>
    </row>
    <row r="51" spans="5:10" s="3" customFormat="1" x14ac:dyDescent="0.25">
      <c r="E51" s="4"/>
      <c r="F51" s="4"/>
      <c r="G51" s="4"/>
      <c r="H51" s="19"/>
      <c r="I51" s="19"/>
      <c r="J51" s="4"/>
    </row>
    <row r="52" spans="5:10" s="3" customFormat="1" x14ac:dyDescent="0.25">
      <c r="E52" s="4"/>
      <c r="F52" s="4"/>
      <c r="G52" s="4"/>
      <c r="H52" s="19"/>
      <c r="I52" s="19"/>
      <c r="J52" s="4"/>
    </row>
    <row r="53" spans="5:10" s="3" customFormat="1" x14ac:dyDescent="0.25">
      <c r="E53" s="4"/>
      <c r="F53" s="4"/>
      <c r="G53" s="4"/>
      <c r="H53" s="19"/>
      <c r="I53" s="19"/>
      <c r="J53" s="4"/>
    </row>
    <row r="54" spans="5:10" s="3" customFormat="1" x14ac:dyDescent="0.25">
      <c r="E54" s="4"/>
      <c r="F54" s="4"/>
      <c r="G54" s="4"/>
      <c r="H54" s="19"/>
      <c r="I54" s="19"/>
      <c r="J54" s="4"/>
    </row>
    <row r="55" spans="5:10" s="3" customFormat="1" x14ac:dyDescent="0.25">
      <c r="E55" s="4"/>
      <c r="F55" s="4"/>
      <c r="G55" s="4"/>
      <c r="H55" s="19"/>
      <c r="I55" s="19"/>
      <c r="J55" s="4"/>
    </row>
    <row r="56" spans="5:10" s="3" customFormat="1" x14ac:dyDescent="0.25">
      <c r="E56" s="4"/>
      <c r="F56" s="4"/>
      <c r="G56" s="4"/>
      <c r="H56" s="19"/>
      <c r="I56" s="19"/>
      <c r="J56" s="4"/>
    </row>
    <row r="57" spans="5:10" s="3" customFormat="1" x14ac:dyDescent="0.25">
      <c r="E57" s="4"/>
      <c r="F57" s="4"/>
      <c r="G57" s="4"/>
      <c r="H57" s="19"/>
      <c r="I57" s="19"/>
      <c r="J57" s="4"/>
    </row>
    <row r="58" spans="5:10" s="3" customFormat="1" x14ac:dyDescent="0.25">
      <c r="E58" s="4"/>
      <c r="F58" s="4"/>
      <c r="G58" s="4"/>
      <c r="H58" s="19"/>
      <c r="I58" s="19"/>
      <c r="J58" s="4"/>
    </row>
    <row r="59" spans="5:10" s="3" customFormat="1" x14ac:dyDescent="0.25">
      <c r="E59" s="4"/>
      <c r="F59" s="4"/>
      <c r="G59" s="4"/>
      <c r="H59" s="19"/>
      <c r="I59" s="19"/>
      <c r="J59" s="4"/>
    </row>
    <row r="60" spans="5:10" s="3" customFormat="1" x14ac:dyDescent="0.25">
      <c r="E60" s="4"/>
      <c r="F60" s="4"/>
      <c r="G60" s="4"/>
      <c r="H60" s="19"/>
      <c r="I60" s="19"/>
      <c r="J60" s="4"/>
    </row>
    <row r="61" spans="5:10" s="3" customFormat="1" x14ac:dyDescent="0.25">
      <c r="E61" s="4"/>
      <c r="F61" s="4"/>
      <c r="G61" s="4"/>
      <c r="H61" s="19"/>
      <c r="I61" s="19"/>
      <c r="J61" s="4"/>
    </row>
    <row r="62" spans="5:10" s="3" customFormat="1" x14ac:dyDescent="0.25">
      <c r="E62" s="4"/>
      <c r="F62" s="4"/>
      <c r="G62" s="4"/>
      <c r="H62" s="19"/>
      <c r="I62" s="19"/>
      <c r="J62" s="4"/>
    </row>
    <row r="63" spans="5:10" s="3" customFormat="1" x14ac:dyDescent="0.25">
      <c r="E63" s="4"/>
      <c r="F63" s="4"/>
      <c r="G63" s="4"/>
      <c r="H63" s="19"/>
      <c r="I63" s="19"/>
      <c r="J63" s="4"/>
    </row>
    <row r="64" spans="5:10" s="3" customFormat="1" x14ac:dyDescent="0.25">
      <c r="E64" s="4"/>
      <c r="F64" s="4"/>
      <c r="G64" s="4"/>
      <c r="H64" s="19"/>
      <c r="I64" s="19"/>
      <c r="J64" s="4"/>
    </row>
    <row r="65" spans="5:10" s="3" customFormat="1" x14ac:dyDescent="0.25">
      <c r="E65" s="4"/>
      <c r="F65" s="4"/>
      <c r="G65" s="4"/>
      <c r="H65" s="19"/>
      <c r="I65" s="19"/>
      <c r="J65" s="4"/>
    </row>
    <row r="66" spans="5:10" s="3" customFormat="1" x14ac:dyDescent="0.25">
      <c r="E66" s="4"/>
      <c r="F66" s="4"/>
      <c r="G66" s="4"/>
      <c r="H66" s="19"/>
      <c r="I66" s="19"/>
      <c r="J66" s="4"/>
    </row>
    <row r="67" spans="5:10" s="3" customFormat="1" x14ac:dyDescent="0.25">
      <c r="E67" s="4"/>
      <c r="F67" s="4"/>
      <c r="G67" s="4"/>
      <c r="H67" s="19"/>
      <c r="I67" s="19"/>
      <c r="J67" s="4"/>
    </row>
    <row r="68" spans="5:10" s="3" customFormat="1" x14ac:dyDescent="0.25">
      <c r="E68" s="4"/>
      <c r="F68" s="4"/>
      <c r="H68" s="18"/>
      <c r="I68" s="18"/>
    </row>
    <row r="69" spans="5:10" s="3" customFormat="1" x14ac:dyDescent="0.25">
      <c r="E69" s="4"/>
      <c r="F69" s="4"/>
      <c r="H69" s="18"/>
      <c r="I69" s="18"/>
    </row>
    <row r="70" spans="5:10" s="3" customFormat="1" x14ac:dyDescent="0.25">
      <c r="E70" s="4"/>
      <c r="F70" s="4"/>
      <c r="H70" s="18"/>
      <c r="I70" s="18"/>
    </row>
    <row r="73" spans="5:10" s="3" customFormat="1" x14ac:dyDescent="0.25">
      <c r="E73" s="4"/>
      <c r="F73" s="4"/>
      <c r="H73" s="18"/>
      <c r="I73" s="18"/>
    </row>
    <row r="74" spans="5:10" s="3" customFormat="1" x14ac:dyDescent="0.25">
      <c r="E74" s="4"/>
      <c r="F74" s="4"/>
      <c r="H74" s="18"/>
      <c r="I74" s="18"/>
    </row>
  </sheetData>
  <phoneticPr fontId="10" type="noConversion"/>
  <conditionalFormatting sqref="E3:F46 E48:F89">
    <cfRule type="expression" dxfId="35" priority="23">
      <formula>$D3&lt;&gt;""</formula>
    </cfRule>
  </conditionalFormatting>
  <conditionalFormatting sqref="A33:K36 A28:G32 K28:K32 A42:K46 A37:G41 K37:K41 A48:K89 A47 G47:K47 A3:K27">
    <cfRule type="expression" dxfId="34" priority="22">
      <formula>$B3&lt;&gt;""</formula>
    </cfRule>
    <cfRule type="expression" dxfId="33" priority="24">
      <formula>$D3&lt;&gt;""</formula>
    </cfRule>
  </conditionalFormatting>
  <conditionalFormatting sqref="F3:F46 F48:F89">
    <cfRule type="expression" dxfId="32" priority="21">
      <formula>LEN(F3)&gt;40</formula>
    </cfRule>
  </conditionalFormatting>
  <conditionalFormatting sqref="H28:J28 J31 H29 H32">
    <cfRule type="expression" dxfId="31" priority="19">
      <formula>$B28&lt;&gt;""</formula>
    </cfRule>
    <cfRule type="expression" dxfId="30" priority="20">
      <formula>$D28&lt;&gt;""</formula>
    </cfRule>
  </conditionalFormatting>
  <conditionalFormatting sqref="H30:H31">
    <cfRule type="expression" dxfId="29" priority="17">
      <formula>$B30&lt;&gt;""</formula>
    </cfRule>
    <cfRule type="expression" dxfId="28" priority="18">
      <formula>$D30&lt;&gt;""</formula>
    </cfRule>
  </conditionalFormatting>
  <conditionalFormatting sqref="I29:J30 I31:I32">
    <cfRule type="expression" dxfId="27" priority="15">
      <formula>$B29&lt;&gt;""</formula>
    </cfRule>
    <cfRule type="expression" dxfId="26" priority="16">
      <formula>$D29&lt;&gt;""</formula>
    </cfRule>
  </conditionalFormatting>
  <conditionalFormatting sqref="J32">
    <cfRule type="expression" dxfId="25" priority="13">
      <formula>$B32&lt;&gt;""</formula>
    </cfRule>
    <cfRule type="expression" dxfId="24" priority="14">
      <formula>$D32&lt;&gt;""</formula>
    </cfRule>
  </conditionalFormatting>
  <conditionalFormatting sqref="H37:J37 J40 H38 H41">
    <cfRule type="expression" dxfId="23" priority="11">
      <formula>$B37&lt;&gt;""</formula>
    </cfRule>
    <cfRule type="expression" dxfId="22" priority="12">
      <formula>$D37&lt;&gt;""</formula>
    </cfRule>
  </conditionalFormatting>
  <conditionalFormatting sqref="H39:H40">
    <cfRule type="expression" dxfId="21" priority="9">
      <formula>$B39&lt;&gt;""</formula>
    </cfRule>
    <cfRule type="expression" dxfId="20" priority="10">
      <formula>$D39&lt;&gt;""</formula>
    </cfRule>
  </conditionalFormatting>
  <conditionalFormatting sqref="I38:J39 I40:I41">
    <cfRule type="expression" dxfId="19" priority="7">
      <formula>$B38&lt;&gt;""</formula>
    </cfRule>
    <cfRule type="expression" dxfId="18" priority="8">
      <formula>$D38&lt;&gt;""</formula>
    </cfRule>
  </conditionalFormatting>
  <conditionalFormatting sqref="J41">
    <cfRule type="expression" dxfId="17" priority="5">
      <formula>$B41&lt;&gt;""</formula>
    </cfRule>
    <cfRule type="expression" dxfId="16" priority="6">
      <formula>$D41&lt;&gt;""</formula>
    </cfRule>
  </conditionalFormatting>
  <conditionalFormatting sqref="E47:F47">
    <cfRule type="expression" dxfId="15" priority="4">
      <formula>$D47&lt;&gt;""</formula>
    </cfRule>
  </conditionalFormatting>
  <conditionalFormatting sqref="F47">
    <cfRule type="expression" dxfId="14" priority="1">
      <formula>LEN(F47)&gt;40</formula>
    </cfRule>
  </conditionalFormatting>
  <conditionalFormatting sqref="B47:F47">
    <cfRule type="expression" dxfId="13" priority="2">
      <formula>$B47&lt;&gt;""</formula>
    </cfRule>
    <cfRule type="expression" dxfId="12" priority="3">
      <formula>$D47&lt;&gt;""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5FE9-5CC7-4A86-902C-19BBAF6AEEC2}">
  <sheetPr codeName="Feuil13">
    <pageSetUpPr fitToPage="1"/>
  </sheetPr>
  <dimension ref="A1:L64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400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119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401</v>
      </c>
    </row>
    <row r="4" spans="1:11" x14ac:dyDescent="0.25">
      <c r="D4" s="3" t="s">
        <v>132</v>
      </c>
      <c r="E4" s="3" t="s">
        <v>418</v>
      </c>
      <c r="G4" s="3">
        <v>2</v>
      </c>
      <c r="H4" s="18">
        <v>0.3</v>
      </c>
      <c r="I4" s="18">
        <f>G4*H4</f>
        <v>0.6</v>
      </c>
    </row>
    <row r="8" spans="1:11" x14ac:dyDescent="0.25">
      <c r="D8" s="3" t="s">
        <v>133</v>
      </c>
      <c r="E8" s="3" t="s">
        <v>406</v>
      </c>
      <c r="F8" s="3" t="s">
        <v>407</v>
      </c>
      <c r="G8" s="3">
        <v>1</v>
      </c>
      <c r="H8" s="18">
        <v>2.0299999999999998</v>
      </c>
      <c r="I8" s="18">
        <f>G8*H8</f>
        <v>2.0299999999999998</v>
      </c>
    </row>
    <row r="9" spans="1:11" x14ac:dyDescent="0.25">
      <c r="D9" s="3" t="s">
        <v>133</v>
      </c>
      <c r="E9" s="3" t="s">
        <v>408</v>
      </c>
      <c r="F9" s="3" t="s">
        <v>409</v>
      </c>
      <c r="G9" s="3">
        <f>SUM(G32:G45,G51,G53:G54,G57:G59)</f>
        <v>56</v>
      </c>
      <c r="H9" s="18">
        <v>0.2</v>
      </c>
      <c r="I9" s="18">
        <f t="shared" ref="I9:I20" si="0">G9*H9</f>
        <v>11.200000000000001</v>
      </c>
      <c r="J9" s="3" t="str">
        <f>"= "&amp; G9 &amp; " x "&amp;H9&amp;"0"</f>
        <v>= 56 x 0,20</v>
      </c>
    </row>
    <row r="10" spans="1:11" x14ac:dyDescent="0.25">
      <c r="D10" s="3" t="s">
        <v>133</v>
      </c>
      <c r="E10" s="4" t="s">
        <v>410</v>
      </c>
      <c r="F10" s="4" t="s">
        <v>411</v>
      </c>
      <c r="G10" s="3">
        <v>1</v>
      </c>
      <c r="H10" s="18">
        <f>2.03+1.06</f>
        <v>3.09</v>
      </c>
      <c r="I10" s="18">
        <f t="shared" si="0"/>
        <v>3.09</v>
      </c>
      <c r="J10" s="3" t="str">
        <f t="shared" ref="J10:J23" si="1">"= "&amp; G10 &amp; " x "&amp;H10&amp;"0"</f>
        <v>= 1 x 3,090</v>
      </c>
    </row>
    <row r="11" spans="1:11" x14ac:dyDescent="0.25">
      <c r="E11" s="4"/>
      <c r="F11" s="4"/>
      <c r="J11" s="3" t="str">
        <f t="shared" si="1"/>
        <v>=  x 0</v>
      </c>
    </row>
    <row r="12" spans="1:11" x14ac:dyDescent="0.25">
      <c r="D12" s="3" t="s">
        <v>133</v>
      </c>
      <c r="E12" s="4" t="s">
        <v>284</v>
      </c>
      <c r="F12" s="4" t="s">
        <v>285</v>
      </c>
      <c r="G12" s="4">
        <f>G46*2+G47*2+G48*3+G49*6+G50*7+G55+G56*2</f>
        <v>27</v>
      </c>
      <c r="H12" s="19">
        <v>0.41</v>
      </c>
      <c r="I12" s="18">
        <f t="shared" si="0"/>
        <v>11.069999999999999</v>
      </c>
      <c r="J12" s="3" t="str">
        <f t="shared" si="1"/>
        <v>= 27 x 0,410</v>
      </c>
    </row>
    <row r="13" spans="1:11" x14ac:dyDescent="0.25">
      <c r="D13" s="3" t="s">
        <v>133</v>
      </c>
      <c r="E13" s="4" t="s">
        <v>142</v>
      </c>
      <c r="F13" s="4" t="s">
        <v>412</v>
      </c>
      <c r="G13" s="4">
        <v>1</v>
      </c>
      <c r="H13" s="19">
        <v>0.1</v>
      </c>
      <c r="I13" s="18">
        <f t="shared" si="0"/>
        <v>0.1</v>
      </c>
      <c r="J13" s="3" t="str">
        <f t="shared" si="1"/>
        <v>= 1 x 0,10</v>
      </c>
    </row>
    <row r="14" spans="1:11" x14ac:dyDescent="0.25">
      <c r="D14" s="3" t="s">
        <v>133</v>
      </c>
      <c r="E14" s="4" t="s">
        <v>142</v>
      </c>
      <c r="F14" s="4" t="s">
        <v>413</v>
      </c>
      <c r="G14" s="4">
        <v>1</v>
      </c>
      <c r="H14" s="19">
        <v>0.1</v>
      </c>
      <c r="I14" s="18">
        <f t="shared" si="0"/>
        <v>0.1</v>
      </c>
      <c r="J14" s="3" t="str">
        <f t="shared" si="1"/>
        <v>= 1 x 0,10</v>
      </c>
    </row>
    <row r="15" spans="1:11" x14ac:dyDescent="0.25">
      <c r="E15" s="4"/>
      <c r="F15" s="4"/>
      <c r="G15" s="4"/>
      <c r="H15" s="19"/>
      <c r="I15" s="19"/>
      <c r="J15" s="3" t="str">
        <f t="shared" si="1"/>
        <v>=  x 0</v>
      </c>
    </row>
    <row r="16" spans="1:11" x14ac:dyDescent="0.25">
      <c r="D16" s="3" t="s">
        <v>133</v>
      </c>
      <c r="E16" s="4" t="s">
        <v>416</v>
      </c>
      <c r="F16" s="4" t="s">
        <v>417</v>
      </c>
      <c r="G16" s="4">
        <v>9</v>
      </c>
      <c r="H16" s="19">
        <v>0.81</v>
      </c>
      <c r="I16" s="18">
        <f t="shared" si="0"/>
        <v>7.2900000000000009</v>
      </c>
      <c r="J16" s="3" t="str">
        <f t="shared" si="1"/>
        <v>= 9 x 0,810</v>
      </c>
    </row>
    <row r="17" spans="2:12" s="3" customFormat="1" x14ac:dyDescent="0.25">
      <c r="D17" s="3" t="s">
        <v>133</v>
      </c>
      <c r="E17" s="4" t="s">
        <v>147</v>
      </c>
      <c r="F17" s="4" t="s">
        <v>148</v>
      </c>
      <c r="G17" s="4">
        <v>29</v>
      </c>
      <c r="H17" s="19">
        <v>0.1</v>
      </c>
      <c r="I17" s="18">
        <f t="shared" si="0"/>
        <v>2.9000000000000004</v>
      </c>
      <c r="J17" s="3" t="str">
        <f t="shared" si="1"/>
        <v>= 29 x 0,10</v>
      </c>
    </row>
    <row r="18" spans="2:12" s="3" customFormat="1" x14ac:dyDescent="0.25">
      <c r="D18" s="3" t="s">
        <v>133</v>
      </c>
      <c r="E18" s="4" t="s">
        <v>150</v>
      </c>
      <c r="F18" s="4" t="s">
        <v>149</v>
      </c>
      <c r="G18" s="4">
        <f>G17*2</f>
        <v>58</v>
      </c>
      <c r="H18" s="19">
        <v>0.1</v>
      </c>
      <c r="I18" s="18">
        <f t="shared" si="0"/>
        <v>5.8000000000000007</v>
      </c>
      <c r="J18" s="3" t="str">
        <f t="shared" si="1"/>
        <v>= 58 x 0,10</v>
      </c>
    </row>
    <row r="19" spans="2:12" s="3" customFormat="1" x14ac:dyDescent="0.25">
      <c r="D19" s="3" t="s">
        <v>133</v>
      </c>
      <c r="E19" s="4" t="s">
        <v>152</v>
      </c>
      <c r="F19" s="4" t="s">
        <v>151</v>
      </c>
      <c r="G19" s="4">
        <f>G18</f>
        <v>58</v>
      </c>
      <c r="H19" s="19">
        <v>0.2</v>
      </c>
      <c r="I19" s="18">
        <f t="shared" si="0"/>
        <v>11.600000000000001</v>
      </c>
      <c r="J19" s="3" t="str">
        <f t="shared" si="1"/>
        <v>= 58 x 0,20</v>
      </c>
    </row>
    <row r="20" spans="2:12" s="3" customFormat="1" x14ac:dyDescent="0.25">
      <c r="D20" s="3" t="s">
        <v>133</v>
      </c>
      <c r="E20" s="4" t="s">
        <v>156</v>
      </c>
      <c r="F20" s="4" t="s">
        <v>157</v>
      </c>
      <c r="G20" s="4">
        <f>G19</f>
        <v>58</v>
      </c>
      <c r="H20" s="19">
        <v>0.1</v>
      </c>
      <c r="I20" s="18">
        <f t="shared" si="0"/>
        <v>5.8000000000000007</v>
      </c>
      <c r="J20" s="3" t="str">
        <f t="shared" si="1"/>
        <v>= 58 x 0,10</v>
      </c>
    </row>
    <row r="21" spans="2:12" s="3" customFormat="1" x14ac:dyDescent="0.25">
      <c r="D21" s="3" t="s">
        <v>133</v>
      </c>
      <c r="E21" s="4" t="s">
        <v>154</v>
      </c>
      <c r="F21" s="4" t="s">
        <v>155</v>
      </c>
      <c r="G21" s="4">
        <v>2</v>
      </c>
      <c r="H21" s="19">
        <v>0.1</v>
      </c>
      <c r="I21" s="19">
        <f>G21*H21</f>
        <v>0.2</v>
      </c>
      <c r="J21" s="3" t="str">
        <f t="shared" si="1"/>
        <v>= 2 x 0,10</v>
      </c>
    </row>
    <row r="22" spans="2:12" s="3" customFormat="1" x14ac:dyDescent="0.25">
      <c r="D22" s="3" t="s">
        <v>133</v>
      </c>
      <c r="E22" s="4" t="s">
        <v>142</v>
      </c>
      <c r="F22" s="4" t="s">
        <v>419</v>
      </c>
      <c r="G22" s="4">
        <v>6</v>
      </c>
      <c r="H22" s="19">
        <v>0.1</v>
      </c>
      <c r="I22" s="19">
        <f t="shared" ref="I22:I23" si="2">G22*H22</f>
        <v>0.60000000000000009</v>
      </c>
      <c r="J22" s="3" t="str">
        <f t="shared" si="1"/>
        <v>= 6 x 0,10</v>
      </c>
    </row>
    <row r="23" spans="2:12" s="3" customFormat="1" x14ac:dyDescent="0.25">
      <c r="D23" s="3" t="s">
        <v>133</v>
      </c>
      <c r="E23" s="4" t="s">
        <v>144</v>
      </c>
      <c r="F23" s="4" t="s">
        <v>419</v>
      </c>
      <c r="G23" s="4">
        <v>6</v>
      </c>
      <c r="H23" s="19">
        <v>0.2</v>
      </c>
      <c r="I23" s="19">
        <f t="shared" si="2"/>
        <v>1.2000000000000002</v>
      </c>
      <c r="J23" s="3" t="str">
        <f t="shared" si="1"/>
        <v>= 6 x 0,20</v>
      </c>
    </row>
    <row r="24" spans="2:12" s="3" customFormat="1" x14ac:dyDescent="0.25">
      <c r="E24" s="4"/>
      <c r="F24" s="4"/>
      <c r="G24" s="4"/>
      <c r="H24" s="19"/>
      <c r="I24" s="19"/>
      <c r="J24" s="4"/>
    </row>
    <row r="25" spans="2:12" s="3" customFormat="1" x14ac:dyDescent="0.25">
      <c r="E25" s="4"/>
      <c r="F25" s="4"/>
      <c r="G25" s="4"/>
      <c r="H25" s="19"/>
      <c r="I25" s="19"/>
      <c r="J25" s="4"/>
    </row>
    <row r="26" spans="2:12" s="3" customFormat="1" x14ac:dyDescent="0.25">
      <c r="D26" s="3" t="s">
        <v>403</v>
      </c>
      <c r="E26" s="4" t="s">
        <v>404</v>
      </c>
      <c r="F26" s="4" t="s">
        <v>405</v>
      </c>
      <c r="G26" s="4">
        <v>1</v>
      </c>
      <c r="H26" s="19">
        <v>49</v>
      </c>
      <c r="I26" s="19">
        <f t="shared" ref="I26" si="3">G26*H26</f>
        <v>49</v>
      </c>
      <c r="J26" s="4"/>
    </row>
    <row r="27" spans="2:12" s="3" customFormat="1" x14ac:dyDescent="0.25">
      <c r="B27" s="3" t="s">
        <v>20</v>
      </c>
      <c r="C27" s="3" t="s">
        <v>35</v>
      </c>
      <c r="E27" s="4"/>
      <c r="F27" s="4" t="s">
        <v>439</v>
      </c>
      <c r="G27" s="4">
        <v>1</v>
      </c>
      <c r="H27" s="19">
        <v>4</v>
      </c>
      <c r="I27" s="19">
        <f>G27*H27</f>
        <v>4</v>
      </c>
      <c r="J27" s="4"/>
      <c r="K27" s="3" t="s">
        <v>554</v>
      </c>
    </row>
    <row r="28" spans="2:12" s="3" customFormat="1" x14ac:dyDescent="0.25">
      <c r="B28" s="3" t="s">
        <v>67</v>
      </c>
      <c r="C28" s="3" t="s">
        <v>35</v>
      </c>
      <c r="E28" s="4"/>
      <c r="F28" s="4" t="s">
        <v>440</v>
      </c>
      <c r="G28" s="4">
        <v>1</v>
      </c>
      <c r="H28" s="19">
        <v>56.04</v>
      </c>
      <c r="I28" s="19">
        <f t="shared" ref="I28:I60" si="4">G28*H28</f>
        <v>56.04</v>
      </c>
      <c r="J28" s="4"/>
      <c r="K28" s="3" t="s">
        <v>555</v>
      </c>
    </row>
    <row r="29" spans="2:12" s="3" customFormat="1" x14ac:dyDescent="0.25">
      <c r="B29" s="3" t="s">
        <v>91</v>
      </c>
      <c r="C29" s="3" t="s">
        <v>35</v>
      </c>
      <c r="E29" s="4"/>
      <c r="F29" s="4" t="s">
        <v>414</v>
      </c>
      <c r="G29" s="4">
        <v>1</v>
      </c>
      <c r="H29" s="19">
        <v>54.82</v>
      </c>
      <c r="I29" s="19">
        <f t="shared" si="4"/>
        <v>54.82</v>
      </c>
      <c r="J29" s="4"/>
      <c r="K29" s="3" t="s">
        <v>556</v>
      </c>
    </row>
    <row r="30" spans="2:12" s="3" customFormat="1" x14ac:dyDescent="0.25">
      <c r="B30" s="3" t="s">
        <v>91</v>
      </c>
      <c r="C30" s="3" t="s">
        <v>35</v>
      </c>
      <c r="E30" s="4"/>
      <c r="F30" s="4" t="s">
        <v>415</v>
      </c>
      <c r="G30" s="4">
        <v>1</v>
      </c>
      <c r="H30" s="19">
        <v>59.37</v>
      </c>
      <c r="I30" s="19">
        <f t="shared" si="4"/>
        <v>59.37</v>
      </c>
      <c r="J30" s="4"/>
      <c r="K30" s="3" t="s">
        <v>557</v>
      </c>
    </row>
    <row r="31" spans="2:12" s="3" customFormat="1" x14ac:dyDescent="0.25">
      <c r="B31" s="3" t="s">
        <v>91</v>
      </c>
      <c r="C31" s="3" t="s">
        <v>35</v>
      </c>
      <c r="E31" s="4"/>
      <c r="F31" s="4" t="s">
        <v>311</v>
      </c>
      <c r="G31" s="4">
        <v>1</v>
      </c>
      <c r="H31" s="19">
        <v>5.65</v>
      </c>
      <c r="I31" s="19">
        <f t="shared" si="4"/>
        <v>5.65</v>
      </c>
      <c r="J31" s="4"/>
      <c r="K31" s="3" t="s">
        <v>558</v>
      </c>
    </row>
    <row r="32" spans="2:12" s="3" customFormat="1" x14ac:dyDescent="0.25">
      <c r="B32" s="3" t="s">
        <v>317</v>
      </c>
      <c r="C32" s="3" t="s">
        <v>35</v>
      </c>
      <c r="E32" s="4"/>
      <c r="F32" s="4" t="s">
        <v>321</v>
      </c>
      <c r="G32" s="4">
        <v>1</v>
      </c>
      <c r="H32" s="19">
        <v>0.03</v>
      </c>
      <c r="I32" s="19">
        <f t="shared" si="4"/>
        <v>0.03</v>
      </c>
      <c r="J32" s="4"/>
      <c r="K32" s="3" t="s">
        <v>559</v>
      </c>
      <c r="L32" s="3">
        <v>3</v>
      </c>
    </row>
    <row r="33" spans="2:12" s="3" customFormat="1" x14ac:dyDescent="0.25">
      <c r="B33" s="3" t="s">
        <v>317</v>
      </c>
      <c r="C33" s="3" t="s">
        <v>35</v>
      </c>
      <c r="E33" s="4"/>
      <c r="F33" s="4" t="s">
        <v>322</v>
      </c>
      <c r="G33" s="4">
        <v>4</v>
      </c>
      <c r="H33" s="19">
        <v>0.03</v>
      </c>
      <c r="I33" s="19">
        <f>G33*H33</f>
        <v>0.12</v>
      </c>
      <c r="J33" s="4"/>
      <c r="K33" s="3" t="s">
        <v>560</v>
      </c>
      <c r="L33" s="3">
        <v>12</v>
      </c>
    </row>
    <row r="34" spans="2:12" s="3" customFormat="1" x14ac:dyDescent="0.25">
      <c r="B34" s="3" t="s">
        <v>317</v>
      </c>
      <c r="C34" s="3" t="s">
        <v>35</v>
      </c>
      <c r="E34" s="4"/>
      <c r="F34" s="4" t="s">
        <v>323</v>
      </c>
      <c r="G34" s="4">
        <v>2</v>
      </c>
      <c r="H34" s="19">
        <v>0.03</v>
      </c>
      <c r="I34" s="19">
        <f t="shared" si="4"/>
        <v>0.06</v>
      </c>
      <c r="J34" s="4"/>
      <c r="K34" s="3" t="s">
        <v>561</v>
      </c>
      <c r="L34" s="3">
        <v>6</v>
      </c>
    </row>
    <row r="35" spans="2:12" s="3" customFormat="1" x14ac:dyDescent="0.25">
      <c r="B35" s="3" t="s">
        <v>317</v>
      </c>
      <c r="C35" s="3" t="s">
        <v>35</v>
      </c>
      <c r="E35" s="4"/>
      <c r="F35" s="4" t="s">
        <v>325</v>
      </c>
      <c r="G35" s="4">
        <v>1</v>
      </c>
      <c r="H35" s="19">
        <v>0.03</v>
      </c>
      <c r="I35" s="19">
        <f t="shared" si="4"/>
        <v>0.03</v>
      </c>
      <c r="J35" s="4"/>
      <c r="K35" s="3" t="s">
        <v>562</v>
      </c>
      <c r="L35" s="3">
        <v>3</v>
      </c>
    </row>
    <row r="36" spans="2:12" s="3" customFormat="1" x14ac:dyDescent="0.25">
      <c r="B36" s="3" t="s">
        <v>317</v>
      </c>
      <c r="C36" s="3" t="s">
        <v>35</v>
      </c>
      <c r="E36" s="4"/>
      <c r="F36" s="4" t="s">
        <v>326</v>
      </c>
      <c r="G36" s="4">
        <v>2</v>
      </c>
      <c r="H36" s="19">
        <v>0.03</v>
      </c>
      <c r="I36" s="19">
        <f t="shared" si="4"/>
        <v>0.06</v>
      </c>
      <c r="J36" s="4"/>
      <c r="K36" s="3" t="s">
        <v>563</v>
      </c>
      <c r="L36" s="3">
        <v>6</v>
      </c>
    </row>
    <row r="37" spans="2:12" s="3" customFormat="1" x14ac:dyDescent="0.25">
      <c r="B37" s="3" t="s">
        <v>317</v>
      </c>
      <c r="C37" s="3" t="s">
        <v>35</v>
      </c>
      <c r="F37" s="4" t="s">
        <v>327</v>
      </c>
      <c r="G37" s="3">
        <v>16</v>
      </c>
      <c r="H37" s="19">
        <v>0.03</v>
      </c>
      <c r="I37" s="19">
        <f t="shared" si="4"/>
        <v>0.48</v>
      </c>
      <c r="K37" s="3" t="s">
        <v>564</v>
      </c>
      <c r="L37" s="3">
        <v>48</v>
      </c>
    </row>
    <row r="38" spans="2:12" s="3" customFormat="1" x14ac:dyDescent="0.25">
      <c r="B38" s="3" t="s">
        <v>317</v>
      </c>
      <c r="C38" s="3" t="s">
        <v>35</v>
      </c>
      <c r="E38" s="4"/>
      <c r="F38" s="4" t="s">
        <v>328</v>
      </c>
      <c r="G38" s="3">
        <v>2</v>
      </c>
      <c r="H38" s="19">
        <v>0.03</v>
      </c>
      <c r="I38" s="19">
        <f t="shared" si="4"/>
        <v>0.06</v>
      </c>
      <c r="K38" s="3" t="s">
        <v>565</v>
      </c>
      <c r="L38" s="3">
        <v>6</v>
      </c>
    </row>
    <row r="39" spans="2:12" s="3" customFormat="1" x14ac:dyDescent="0.25">
      <c r="B39" s="3" t="s">
        <v>317</v>
      </c>
      <c r="C39" s="3" t="s">
        <v>35</v>
      </c>
      <c r="E39" s="4"/>
      <c r="F39" s="4" t="s">
        <v>329</v>
      </c>
      <c r="G39" s="3">
        <v>1</v>
      </c>
      <c r="H39" s="19">
        <v>0.03</v>
      </c>
      <c r="I39" s="19">
        <f t="shared" si="4"/>
        <v>0.03</v>
      </c>
      <c r="K39" s="3" t="s">
        <v>566</v>
      </c>
      <c r="L39" s="3">
        <v>3</v>
      </c>
    </row>
    <row r="40" spans="2:12" s="3" customFormat="1" x14ac:dyDescent="0.25">
      <c r="B40" s="3" t="s">
        <v>316</v>
      </c>
      <c r="C40" s="3" t="s">
        <v>35</v>
      </c>
      <c r="E40" s="4"/>
      <c r="F40" s="4" t="s">
        <v>330</v>
      </c>
      <c r="G40" s="4">
        <v>4</v>
      </c>
      <c r="H40" s="19">
        <v>7.0000000000000007E-2</v>
      </c>
      <c r="I40" s="19">
        <f t="shared" si="4"/>
        <v>0.28000000000000003</v>
      </c>
      <c r="J40" s="4"/>
      <c r="K40" s="3" t="s">
        <v>567</v>
      </c>
      <c r="L40" s="3">
        <v>12</v>
      </c>
    </row>
    <row r="41" spans="2:12" s="3" customFormat="1" x14ac:dyDescent="0.25">
      <c r="B41" s="3" t="s">
        <v>316</v>
      </c>
      <c r="C41" s="3" t="s">
        <v>35</v>
      </c>
      <c r="E41" s="4"/>
      <c r="F41" s="4" t="s">
        <v>331</v>
      </c>
      <c r="G41" s="4">
        <v>2</v>
      </c>
      <c r="H41" s="19">
        <v>7.0000000000000007E-2</v>
      </c>
      <c r="I41" s="19">
        <f t="shared" si="4"/>
        <v>0.14000000000000001</v>
      </c>
      <c r="J41" s="4"/>
      <c r="K41" s="3" t="s">
        <v>568</v>
      </c>
      <c r="L41" s="3">
        <v>6</v>
      </c>
    </row>
    <row r="42" spans="2:12" s="3" customFormat="1" x14ac:dyDescent="0.25">
      <c r="B42" s="3" t="s">
        <v>316</v>
      </c>
      <c r="C42" s="3" t="s">
        <v>35</v>
      </c>
      <c r="E42" s="4"/>
      <c r="F42" s="4" t="s">
        <v>332</v>
      </c>
      <c r="G42" s="4">
        <v>1</v>
      </c>
      <c r="H42" s="19">
        <v>7.0000000000000007E-2</v>
      </c>
      <c r="I42" s="19">
        <f t="shared" si="4"/>
        <v>7.0000000000000007E-2</v>
      </c>
      <c r="J42" s="4"/>
      <c r="K42" s="3" t="s">
        <v>569</v>
      </c>
      <c r="L42" s="3">
        <v>3</v>
      </c>
    </row>
    <row r="43" spans="2:12" s="3" customFormat="1" x14ac:dyDescent="0.25">
      <c r="B43" s="3" t="s">
        <v>316</v>
      </c>
      <c r="C43" s="3" t="s">
        <v>35</v>
      </c>
      <c r="E43" s="4"/>
      <c r="F43" s="4" t="s">
        <v>333</v>
      </c>
      <c r="G43" s="4">
        <v>2</v>
      </c>
      <c r="H43" s="19">
        <v>7.0000000000000007E-2</v>
      </c>
      <c r="I43" s="19">
        <f t="shared" si="4"/>
        <v>0.14000000000000001</v>
      </c>
      <c r="J43" s="4"/>
      <c r="K43" s="3" t="s">
        <v>570</v>
      </c>
      <c r="L43" s="3">
        <v>6</v>
      </c>
    </row>
    <row r="44" spans="2:12" s="3" customFormat="1" x14ac:dyDescent="0.25">
      <c r="B44" s="3" t="s">
        <v>316</v>
      </c>
      <c r="C44" s="3" t="s">
        <v>35</v>
      </c>
      <c r="E44" s="4"/>
      <c r="F44" s="4" t="s">
        <v>334</v>
      </c>
      <c r="G44" s="4">
        <v>2</v>
      </c>
      <c r="H44" s="19">
        <v>7.0000000000000007E-2</v>
      </c>
      <c r="I44" s="19">
        <f t="shared" si="4"/>
        <v>0.14000000000000001</v>
      </c>
      <c r="J44" s="4"/>
      <c r="K44" s="3" t="s">
        <v>571</v>
      </c>
      <c r="L44" s="3">
        <v>6</v>
      </c>
    </row>
    <row r="45" spans="2:12" s="3" customFormat="1" x14ac:dyDescent="0.25">
      <c r="B45" s="3" t="s">
        <v>316</v>
      </c>
      <c r="C45" s="3" t="s">
        <v>35</v>
      </c>
      <c r="E45" s="4"/>
      <c r="F45" s="4" t="s">
        <v>335</v>
      </c>
      <c r="G45" s="4">
        <v>2</v>
      </c>
      <c r="H45" s="19">
        <v>7.0000000000000007E-2</v>
      </c>
      <c r="I45" s="19">
        <f t="shared" si="4"/>
        <v>0.14000000000000001</v>
      </c>
      <c r="J45" s="4"/>
      <c r="K45" s="3" t="s">
        <v>572</v>
      </c>
      <c r="L45" s="3">
        <v>6</v>
      </c>
    </row>
    <row r="46" spans="2:12" s="3" customFormat="1" x14ac:dyDescent="0.25">
      <c r="B46" s="3" t="s">
        <v>316</v>
      </c>
      <c r="C46" s="3" t="s">
        <v>35</v>
      </c>
      <c r="E46" s="4"/>
      <c r="F46" s="4" t="s">
        <v>336</v>
      </c>
      <c r="G46" s="4">
        <v>1</v>
      </c>
      <c r="H46" s="19">
        <v>0.32</v>
      </c>
      <c r="I46" s="19">
        <f t="shared" si="4"/>
        <v>0.32</v>
      </c>
      <c r="J46" s="4"/>
      <c r="K46" s="3" t="s">
        <v>573</v>
      </c>
      <c r="L46" s="3">
        <v>3</v>
      </c>
    </row>
    <row r="47" spans="2:12" s="3" customFormat="1" x14ac:dyDescent="0.25">
      <c r="B47" s="3" t="s">
        <v>91</v>
      </c>
      <c r="C47" s="3" t="s">
        <v>35</v>
      </c>
      <c r="E47" s="4"/>
      <c r="F47" s="4" t="s">
        <v>342</v>
      </c>
      <c r="G47" s="4">
        <v>2</v>
      </c>
      <c r="H47" s="19">
        <v>0.11</v>
      </c>
      <c r="I47" s="19">
        <f t="shared" si="4"/>
        <v>0.22</v>
      </c>
      <c r="J47" s="4"/>
      <c r="K47" s="3" t="s">
        <v>574</v>
      </c>
      <c r="L47" s="3">
        <v>6</v>
      </c>
    </row>
    <row r="48" spans="2:12" s="3" customFormat="1" x14ac:dyDescent="0.25">
      <c r="B48" s="3" t="s">
        <v>91</v>
      </c>
      <c r="C48" s="3" t="s">
        <v>35</v>
      </c>
      <c r="E48" s="4"/>
      <c r="F48" s="4" t="s">
        <v>343</v>
      </c>
      <c r="G48" s="4">
        <v>1</v>
      </c>
      <c r="H48" s="19">
        <v>0.19</v>
      </c>
      <c r="I48" s="19">
        <f t="shared" si="4"/>
        <v>0.19</v>
      </c>
      <c r="J48" s="4"/>
      <c r="K48" s="3" t="s">
        <v>575</v>
      </c>
      <c r="L48" s="3">
        <v>3</v>
      </c>
    </row>
    <row r="49" spans="2:12" s="3" customFormat="1" x14ac:dyDescent="0.25">
      <c r="B49" s="3" t="s">
        <v>91</v>
      </c>
      <c r="C49" s="3" t="s">
        <v>35</v>
      </c>
      <c r="E49" s="4"/>
      <c r="F49" s="4" t="s">
        <v>344</v>
      </c>
      <c r="G49" s="4">
        <v>1</v>
      </c>
      <c r="H49" s="19">
        <v>0.27</v>
      </c>
      <c r="I49" s="19">
        <f t="shared" si="4"/>
        <v>0.27</v>
      </c>
      <c r="J49" s="4"/>
      <c r="K49" s="3" t="s">
        <v>576</v>
      </c>
      <c r="L49" s="3">
        <v>3</v>
      </c>
    </row>
    <row r="50" spans="2:12" s="3" customFormat="1" x14ac:dyDescent="0.25">
      <c r="B50" s="3" t="s">
        <v>91</v>
      </c>
      <c r="C50" s="3" t="s">
        <v>35</v>
      </c>
      <c r="E50" s="4"/>
      <c r="F50" s="4" t="s">
        <v>345</v>
      </c>
      <c r="G50" s="4">
        <v>1</v>
      </c>
      <c r="H50" s="19">
        <v>0.31</v>
      </c>
      <c r="I50" s="19">
        <f t="shared" si="4"/>
        <v>0.31</v>
      </c>
      <c r="J50" s="4"/>
      <c r="K50" s="3" t="s">
        <v>577</v>
      </c>
      <c r="L50" s="3">
        <v>3</v>
      </c>
    </row>
    <row r="51" spans="2:12" s="3" customFormat="1" x14ac:dyDescent="0.25">
      <c r="B51" s="3" t="s">
        <v>318</v>
      </c>
      <c r="C51" s="3" t="s">
        <v>35</v>
      </c>
      <c r="E51" s="4"/>
      <c r="F51" s="4" t="s">
        <v>373</v>
      </c>
      <c r="G51" s="4">
        <v>9</v>
      </c>
      <c r="H51" s="19">
        <v>0.16</v>
      </c>
      <c r="I51" s="19">
        <f t="shared" si="4"/>
        <v>1.44</v>
      </c>
      <c r="J51" s="4"/>
      <c r="K51" s="3" t="s">
        <v>578</v>
      </c>
      <c r="L51" s="3">
        <v>27</v>
      </c>
    </row>
    <row r="52" spans="2:12" s="3" customFormat="1" x14ac:dyDescent="0.25">
      <c r="B52" s="3" t="s">
        <v>314</v>
      </c>
      <c r="C52" s="3" t="s">
        <v>35</v>
      </c>
      <c r="E52" s="4"/>
      <c r="F52" s="4" t="s">
        <v>337</v>
      </c>
      <c r="G52" s="4">
        <v>2</v>
      </c>
      <c r="H52" s="19">
        <v>0.28999999999999998</v>
      </c>
      <c r="I52" s="19">
        <f t="shared" si="4"/>
        <v>0.57999999999999996</v>
      </c>
      <c r="J52" s="4"/>
      <c r="K52" s="3" t="s">
        <v>579</v>
      </c>
      <c r="L52" s="3">
        <v>6</v>
      </c>
    </row>
    <row r="53" spans="2:12" s="3" customFormat="1" x14ac:dyDescent="0.25">
      <c r="B53" s="3" t="s">
        <v>346</v>
      </c>
      <c r="C53" s="3" t="s">
        <v>35</v>
      </c>
      <c r="E53" s="4"/>
      <c r="F53" s="4" t="s">
        <v>320</v>
      </c>
      <c r="G53" s="4">
        <v>1</v>
      </c>
      <c r="H53" s="19">
        <v>1.07</v>
      </c>
      <c r="I53" s="19">
        <f t="shared" si="4"/>
        <v>1.07</v>
      </c>
      <c r="J53" s="4"/>
      <c r="K53" s="3" t="s">
        <v>580</v>
      </c>
      <c r="L53" s="3">
        <v>3</v>
      </c>
    </row>
    <row r="54" spans="2:12" s="3" customFormat="1" x14ac:dyDescent="0.25">
      <c r="B54" s="3" t="s">
        <v>319</v>
      </c>
      <c r="C54" s="3" t="s">
        <v>35</v>
      </c>
      <c r="E54" s="4"/>
      <c r="F54" s="4" t="s">
        <v>348</v>
      </c>
      <c r="G54" s="4">
        <v>1</v>
      </c>
      <c r="H54" s="19">
        <v>0.29399999999999998</v>
      </c>
      <c r="I54" s="19">
        <f t="shared" si="4"/>
        <v>0.29399999999999998</v>
      </c>
      <c r="J54" s="4"/>
      <c r="K54" s="3" t="s">
        <v>581</v>
      </c>
      <c r="L54" s="3">
        <v>3</v>
      </c>
    </row>
    <row r="55" spans="2:12" s="3" customFormat="1" x14ac:dyDescent="0.25">
      <c r="B55" s="3" t="s">
        <v>315</v>
      </c>
      <c r="C55" s="3" t="s">
        <v>35</v>
      </c>
      <c r="E55" s="4"/>
      <c r="F55" s="4" t="s">
        <v>338</v>
      </c>
      <c r="G55" s="4">
        <v>3</v>
      </c>
      <c r="H55" s="19">
        <v>0.06</v>
      </c>
      <c r="I55" s="19">
        <f t="shared" si="4"/>
        <v>0.18</v>
      </c>
      <c r="J55" s="4"/>
      <c r="K55" s="3" t="s">
        <v>582</v>
      </c>
      <c r="L55" s="3">
        <v>9</v>
      </c>
    </row>
    <row r="56" spans="2:12" s="3" customFormat="1" x14ac:dyDescent="0.25">
      <c r="B56" s="3" t="s">
        <v>315</v>
      </c>
      <c r="C56" s="3" t="s">
        <v>35</v>
      </c>
      <c r="E56" s="4"/>
      <c r="F56" s="4" t="s">
        <v>339</v>
      </c>
      <c r="G56" s="4">
        <v>1</v>
      </c>
      <c r="H56" s="19">
        <v>0.11</v>
      </c>
      <c r="I56" s="19">
        <f t="shared" si="4"/>
        <v>0.11</v>
      </c>
      <c r="J56" s="4"/>
      <c r="K56" s="3" t="s">
        <v>583</v>
      </c>
      <c r="L56" s="3">
        <v>3</v>
      </c>
    </row>
    <row r="57" spans="2:12" s="3" customFormat="1" x14ac:dyDescent="0.25">
      <c r="B57" s="3" t="s">
        <v>36</v>
      </c>
      <c r="C57" s="3" t="s">
        <v>35</v>
      </c>
      <c r="E57" s="4"/>
      <c r="F57" s="4" t="s">
        <v>349</v>
      </c>
      <c r="G57" s="4">
        <v>1</v>
      </c>
      <c r="H57" s="19">
        <v>0.53</v>
      </c>
      <c r="I57" s="19">
        <f t="shared" si="4"/>
        <v>0.53</v>
      </c>
      <c r="J57" s="4"/>
      <c r="K57" s="3" t="s">
        <v>584</v>
      </c>
      <c r="L57" s="3">
        <v>3</v>
      </c>
    </row>
    <row r="58" spans="2:12" s="3" customFormat="1" x14ac:dyDescent="0.25">
      <c r="B58" s="3" t="s">
        <v>347</v>
      </c>
      <c r="C58" s="3" t="s">
        <v>35</v>
      </c>
      <c r="E58" s="4"/>
      <c r="F58" s="4" t="s">
        <v>312</v>
      </c>
      <c r="G58" s="3">
        <v>1</v>
      </c>
      <c r="H58" s="18">
        <v>1.62</v>
      </c>
      <c r="I58" s="19">
        <f t="shared" si="4"/>
        <v>1.62</v>
      </c>
      <c r="K58" s="3" t="s">
        <v>585</v>
      </c>
      <c r="L58" s="3">
        <v>3</v>
      </c>
    </row>
    <row r="59" spans="2:12" s="3" customFormat="1" x14ac:dyDescent="0.25">
      <c r="B59" s="3" t="s">
        <v>347</v>
      </c>
      <c r="C59" s="3" t="s">
        <v>35</v>
      </c>
      <c r="E59" s="4"/>
      <c r="F59" s="4" t="s">
        <v>313</v>
      </c>
      <c r="G59" s="3">
        <v>1</v>
      </c>
      <c r="H59" s="18">
        <v>0.79200000000000004</v>
      </c>
      <c r="I59" s="19">
        <f t="shared" si="4"/>
        <v>0.79200000000000004</v>
      </c>
      <c r="K59" s="3" t="s">
        <v>586</v>
      </c>
      <c r="L59" s="3">
        <v>3</v>
      </c>
    </row>
    <row r="60" spans="2:12" s="3" customFormat="1" x14ac:dyDescent="0.25">
      <c r="B60" s="3" t="s">
        <v>350</v>
      </c>
      <c r="C60" s="3" t="s">
        <v>35</v>
      </c>
      <c r="E60" s="4"/>
      <c r="F60" s="4" t="s">
        <v>341</v>
      </c>
      <c r="G60" s="3">
        <v>1</v>
      </c>
      <c r="H60" s="18">
        <v>31.04</v>
      </c>
      <c r="I60" s="19">
        <f t="shared" si="4"/>
        <v>31.04</v>
      </c>
      <c r="K60" s="3" t="s">
        <v>587</v>
      </c>
      <c r="L60" s="3">
        <v>3</v>
      </c>
    </row>
    <row r="61" spans="2:12" x14ac:dyDescent="0.25">
      <c r="B61" s="3" t="s">
        <v>427</v>
      </c>
      <c r="C61" s="3" t="s">
        <v>35</v>
      </c>
      <c r="F61" s="3" t="s">
        <v>428</v>
      </c>
      <c r="K61" s="3" t="s">
        <v>588</v>
      </c>
    </row>
    <row r="63" spans="2:12" s="3" customFormat="1" x14ac:dyDescent="0.25">
      <c r="E63" s="4"/>
      <c r="F63" s="4"/>
      <c r="H63" s="18"/>
      <c r="I63" s="18"/>
    </row>
    <row r="64" spans="2:12" s="3" customFormat="1" x14ac:dyDescent="0.25">
      <c r="E64" s="4"/>
      <c r="F64" s="4"/>
      <c r="H64" s="18"/>
      <c r="I64" s="18"/>
    </row>
  </sheetData>
  <phoneticPr fontId="10" type="noConversion"/>
  <conditionalFormatting sqref="E3:F60 E62:F79">
    <cfRule type="expression" dxfId="11" priority="7">
      <formula>$D3&lt;&gt;""</formula>
    </cfRule>
  </conditionalFormatting>
  <conditionalFormatting sqref="A62:K79 A61 G61:J61 A28:J60 K28:K61 A3:K27">
    <cfRule type="expression" dxfId="10" priority="6">
      <formula>$B3&lt;&gt;""</formula>
    </cfRule>
    <cfRule type="expression" dxfId="9" priority="8">
      <formula>$D3&lt;&gt;""</formula>
    </cfRule>
  </conditionalFormatting>
  <conditionalFormatting sqref="F3:F60 F62:F79">
    <cfRule type="expression" dxfId="8" priority="5">
      <formula>LEN(F3)&gt;40</formula>
    </cfRule>
  </conditionalFormatting>
  <conditionalFormatting sqref="E61:F61">
    <cfRule type="expression" dxfId="7" priority="4">
      <formula>$D61&lt;&gt;""</formula>
    </cfRule>
  </conditionalFormatting>
  <conditionalFormatting sqref="F61">
    <cfRule type="expression" dxfId="6" priority="1">
      <formula>LEN(F61)&gt;40</formula>
    </cfRule>
  </conditionalFormatting>
  <conditionalFormatting sqref="B61:F61">
    <cfRule type="expression" dxfId="5" priority="2">
      <formula>$B61&lt;&gt;""</formula>
    </cfRule>
    <cfRule type="expression" dxfId="4" priority="3">
      <formula>$D61&lt;&gt;""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7473-A76A-40A3-A64F-D503BA77EA30}">
  <sheetPr codeName="Feuil14">
    <pageSetUpPr fitToPage="1"/>
  </sheetPr>
  <dimension ref="A1:K57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21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22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23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19"/>
      <c r="I12" s="19"/>
      <c r="J12" s="4"/>
    </row>
    <row r="13" spans="1:11" x14ac:dyDescent="0.25">
      <c r="E13" s="4"/>
      <c r="F13" s="4"/>
      <c r="G13" s="4"/>
      <c r="H13" s="19"/>
      <c r="I13" s="19"/>
      <c r="J13" s="4"/>
    </row>
    <row r="14" spans="1:11" x14ac:dyDescent="0.25">
      <c r="E14" s="4"/>
      <c r="F14" s="4"/>
      <c r="G14" s="4"/>
      <c r="H14" s="19"/>
      <c r="I14" s="19"/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E16" s="4"/>
      <c r="F16" s="4"/>
      <c r="G16" s="4"/>
      <c r="H16" s="19"/>
      <c r="I16" s="19"/>
      <c r="J16" s="4"/>
    </row>
    <row r="17" spans="5:10" x14ac:dyDescent="0.25">
      <c r="E17" s="4"/>
      <c r="F17" s="4"/>
      <c r="G17" s="4"/>
      <c r="H17" s="19"/>
      <c r="I17" s="19"/>
      <c r="J17" s="4"/>
    </row>
    <row r="18" spans="5:10" x14ac:dyDescent="0.25">
      <c r="E18" s="4"/>
      <c r="F18" s="4"/>
      <c r="G18" s="4"/>
      <c r="H18" s="19"/>
      <c r="I18" s="19"/>
      <c r="J18" s="4"/>
    </row>
    <row r="19" spans="5:10" x14ac:dyDescent="0.25">
      <c r="E19" s="4"/>
      <c r="F19" s="4"/>
      <c r="G19" s="4"/>
      <c r="H19" s="19"/>
      <c r="I19" s="19"/>
      <c r="J19" s="4"/>
    </row>
    <row r="20" spans="5:10" x14ac:dyDescent="0.25">
      <c r="E20" s="4"/>
      <c r="F20" s="4"/>
      <c r="G20" s="4"/>
      <c r="H20" s="19"/>
      <c r="I20" s="19"/>
      <c r="J20" s="4"/>
    </row>
    <row r="21" spans="5:10" x14ac:dyDescent="0.25">
      <c r="E21" s="4"/>
      <c r="F21" s="4"/>
      <c r="G21" s="4"/>
      <c r="H21" s="19"/>
      <c r="I21" s="19"/>
      <c r="J21" s="4"/>
    </row>
    <row r="22" spans="5:10" x14ac:dyDescent="0.25">
      <c r="E22" s="4"/>
      <c r="F22" s="4"/>
      <c r="G22" s="4"/>
      <c r="H22" s="19"/>
      <c r="I22" s="19"/>
      <c r="J22" s="4"/>
    </row>
    <row r="23" spans="5:10" x14ac:dyDescent="0.25">
      <c r="E23" s="4"/>
      <c r="F23" s="4"/>
      <c r="G23" s="4"/>
      <c r="H23" s="19"/>
      <c r="I23" s="19"/>
      <c r="J23" s="4"/>
    </row>
    <row r="24" spans="5:10" x14ac:dyDescent="0.25">
      <c r="E24" s="4"/>
      <c r="F24" s="4"/>
      <c r="G24" s="4"/>
      <c r="H24" s="19"/>
      <c r="I24" s="19"/>
      <c r="J24" s="4"/>
    </row>
    <row r="25" spans="5:10" x14ac:dyDescent="0.25">
      <c r="E25" s="4"/>
      <c r="F25" s="4"/>
      <c r="G25" s="4"/>
      <c r="H25" s="19"/>
      <c r="I25" s="19"/>
      <c r="J25" s="4"/>
    </row>
    <row r="26" spans="5:10" x14ac:dyDescent="0.25">
      <c r="E26" s="4"/>
      <c r="F26" s="4"/>
      <c r="G26" s="4"/>
      <c r="H26" s="19"/>
      <c r="I26" s="19"/>
      <c r="J26" s="4"/>
    </row>
    <row r="27" spans="5:10" x14ac:dyDescent="0.25">
      <c r="E27" s="4"/>
      <c r="F27" s="4"/>
      <c r="G27" s="4"/>
      <c r="H27" s="19"/>
      <c r="I27" s="19"/>
      <c r="J27" s="4"/>
    </row>
    <row r="28" spans="5:10" x14ac:dyDescent="0.25">
      <c r="E28" s="4"/>
      <c r="F28" s="4"/>
      <c r="G28" s="4"/>
      <c r="H28" s="19"/>
      <c r="I28" s="19"/>
      <c r="J28" s="4"/>
    </row>
    <row r="29" spans="5:10" x14ac:dyDescent="0.25">
      <c r="F29" s="4"/>
    </row>
    <row r="30" spans="5:10" x14ac:dyDescent="0.25">
      <c r="E30" s="4"/>
      <c r="F30" s="4"/>
    </row>
    <row r="31" spans="5:10" x14ac:dyDescent="0.25">
      <c r="E31" s="4"/>
      <c r="F31" s="4"/>
    </row>
    <row r="32" spans="5:10" x14ac:dyDescent="0.25">
      <c r="E32" s="4"/>
      <c r="F32" s="4"/>
      <c r="G32" s="4"/>
      <c r="H32" s="19"/>
      <c r="I32" s="19"/>
      <c r="J32" s="4"/>
    </row>
    <row r="33" spans="5:10" x14ac:dyDescent="0.25">
      <c r="E33" s="4"/>
      <c r="F33" s="4"/>
      <c r="G33" s="4"/>
      <c r="H33" s="19"/>
      <c r="I33" s="19"/>
      <c r="J33" s="4"/>
    </row>
    <row r="34" spans="5:10" x14ac:dyDescent="0.25">
      <c r="E34" s="4"/>
      <c r="F34" s="4"/>
      <c r="G34" s="4"/>
      <c r="H34" s="19"/>
      <c r="I34" s="19"/>
      <c r="J34" s="4"/>
    </row>
    <row r="35" spans="5:10" x14ac:dyDescent="0.25">
      <c r="E35" s="4"/>
      <c r="F35" s="4"/>
      <c r="G35" s="4"/>
      <c r="H35" s="19"/>
      <c r="I35" s="19"/>
      <c r="J35" s="4"/>
    </row>
    <row r="36" spans="5:10" x14ac:dyDescent="0.25">
      <c r="E36" s="4"/>
      <c r="F36" s="4"/>
      <c r="G36" s="4"/>
      <c r="H36" s="19"/>
      <c r="I36" s="19"/>
      <c r="J36" s="4"/>
    </row>
    <row r="37" spans="5:10" x14ac:dyDescent="0.25">
      <c r="E37" s="4"/>
      <c r="F37" s="4"/>
      <c r="G37" s="4"/>
      <c r="H37" s="19"/>
      <c r="I37" s="19"/>
      <c r="J37" s="4"/>
    </row>
    <row r="38" spans="5:10" x14ac:dyDescent="0.25">
      <c r="E38" s="4"/>
      <c r="F38" s="4"/>
      <c r="G38" s="4"/>
      <c r="H38" s="19"/>
      <c r="I38" s="19"/>
      <c r="J38" s="4"/>
    </row>
    <row r="39" spans="5:10" x14ac:dyDescent="0.25">
      <c r="E39" s="4"/>
      <c r="F39" s="4"/>
      <c r="G39" s="4"/>
      <c r="H39" s="19"/>
      <c r="I39" s="19"/>
      <c r="J39" s="4"/>
    </row>
    <row r="40" spans="5:10" x14ac:dyDescent="0.25">
      <c r="E40" s="4"/>
      <c r="F40" s="4"/>
      <c r="G40" s="4"/>
      <c r="H40" s="19"/>
      <c r="I40" s="19"/>
      <c r="J40" s="4"/>
    </row>
    <row r="41" spans="5:10" x14ac:dyDescent="0.25">
      <c r="E41" s="4"/>
      <c r="F41" s="4"/>
      <c r="G41" s="4"/>
      <c r="H41" s="19"/>
      <c r="I41" s="19"/>
      <c r="J41" s="4"/>
    </row>
    <row r="42" spans="5:10" x14ac:dyDescent="0.25">
      <c r="E42" s="4"/>
      <c r="F42" s="4"/>
      <c r="G42" s="4"/>
      <c r="H42" s="19"/>
      <c r="I42" s="19"/>
      <c r="J42" s="4"/>
    </row>
    <row r="43" spans="5:10" x14ac:dyDescent="0.25">
      <c r="E43" s="4"/>
      <c r="F43" s="4"/>
      <c r="G43" s="4"/>
      <c r="H43" s="19"/>
      <c r="I43" s="19"/>
      <c r="J43" s="4"/>
    </row>
    <row r="44" spans="5:10" x14ac:dyDescent="0.25">
      <c r="E44" s="4"/>
      <c r="F44" s="4"/>
      <c r="G44" s="4"/>
      <c r="H44" s="19"/>
      <c r="I44" s="19"/>
      <c r="J44" s="4"/>
    </row>
    <row r="45" spans="5:10" x14ac:dyDescent="0.25">
      <c r="E45" s="4"/>
      <c r="F45" s="4"/>
      <c r="G45" s="4"/>
      <c r="H45" s="19"/>
      <c r="I45" s="19"/>
      <c r="J45" s="4"/>
    </row>
    <row r="46" spans="5:10" x14ac:dyDescent="0.25">
      <c r="E46" s="4"/>
      <c r="F46" s="4"/>
      <c r="G46" s="4"/>
      <c r="H46" s="19"/>
      <c r="I46" s="19"/>
      <c r="J46" s="4"/>
    </row>
    <row r="47" spans="5:10" x14ac:dyDescent="0.25">
      <c r="E47" s="4"/>
      <c r="F47" s="4"/>
      <c r="G47" s="4"/>
      <c r="H47" s="19"/>
      <c r="I47" s="19"/>
      <c r="J47" s="4"/>
    </row>
    <row r="48" spans="5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conditionalFormatting sqref="E3:F72">
    <cfRule type="expression" dxfId="3" priority="3">
      <formula>$D3&lt;&gt;""</formula>
    </cfRule>
  </conditionalFormatting>
  <conditionalFormatting sqref="A3:K72">
    <cfRule type="expression" dxfId="2" priority="2">
      <formula>$B3&lt;&gt;""</formula>
    </cfRule>
    <cfRule type="expression" dxfId="1" priority="4">
      <formula>$D3&lt;&gt;""</formula>
    </cfRule>
  </conditionalFormatting>
  <conditionalFormatting sqref="F3:F72">
    <cfRule type="expression" dxfId="0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4874-4CDA-45C5-815F-8D8ACBAF1072}">
  <sheetPr codeName="Feuil2">
    <pageSetUpPr fitToPage="1"/>
  </sheetPr>
  <dimension ref="A1:L55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4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124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107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6"/>
      <c r="I3" s="16">
        <f>SUM(I4:I27)</f>
        <v>23.55</v>
      </c>
      <c r="J3" s="2"/>
      <c r="K3" s="2" t="s">
        <v>123</v>
      </c>
    </row>
    <row r="4" spans="1:11" x14ac:dyDescent="0.25">
      <c r="D4" s="3" t="s">
        <v>132</v>
      </c>
      <c r="E4" s="3" t="s">
        <v>95</v>
      </c>
      <c r="I4" s="14">
        <f>G4*H4</f>
        <v>0</v>
      </c>
    </row>
    <row r="5" spans="1:11" x14ac:dyDescent="0.25">
      <c r="D5" s="3" t="s">
        <v>101</v>
      </c>
      <c r="E5" s="3" t="s">
        <v>140</v>
      </c>
      <c r="F5" s="3" t="s">
        <v>141</v>
      </c>
      <c r="G5" s="3">
        <v>9</v>
      </c>
      <c r="I5" s="14">
        <f t="shared" ref="I5:I25" si="0">G5*H5</f>
        <v>0</v>
      </c>
    </row>
    <row r="6" spans="1:11" x14ac:dyDescent="0.25">
      <c r="D6" s="3" t="s">
        <v>101</v>
      </c>
      <c r="E6" s="3" t="s">
        <v>139</v>
      </c>
      <c r="F6" s="3" t="s">
        <v>138</v>
      </c>
      <c r="G6" s="3">
        <v>9</v>
      </c>
      <c r="I6" s="14">
        <f t="shared" si="0"/>
        <v>0</v>
      </c>
    </row>
    <row r="7" spans="1:11" x14ac:dyDescent="0.25">
      <c r="D7" s="3" t="s">
        <v>101</v>
      </c>
      <c r="E7" s="3" t="s">
        <v>137</v>
      </c>
      <c r="F7" s="3" t="s">
        <v>138</v>
      </c>
      <c r="G7" s="3">
        <v>9</v>
      </c>
      <c r="I7" s="14">
        <f t="shared" si="0"/>
        <v>0</v>
      </c>
    </row>
    <row r="9" spans="1:11" x14ac:dyDescent="0.25">
      <c r="D9" s="3" t="s">
        <v>133</v>
      </c>
      <c r="E9" s="4" t="s">
        <v>142</v>
      </c>
      <c r="F9" s="3" t="s">
        <v>143</v>
      </c>
      <c r="G9" s="3">
        <v>9</v>
      </c>
      <c r="H9" s="14">
        <v>0.1</v>
      </c>
      <c r="I9" s="14">
        <f t="shared" si="0"/>
        <v>0.9</v>
      </c>
    </row>
    <row r="10" spans="1:11" x14ac:dyDescent="0.25">
      <c r="D10" s="3" t="s">
        <v>133</v>
      </c>
      <c r="E10" s="4" t="s">
        <v>144</v>
      </c>
      <c r="F10" s="3" t="s">
        <v>143</v>
      </c>
      <c r="G10" s="3">
        <v>9</v>
      </c>
      <c r="H10" s="14">
        <v>0.2</v>
      </c>
      <c r="I10" s="14">
        <f t="shared" si="0"/>
        <v>1.8</v>
      </c>
      <c r="J10" s="3" t="str">
        <f>"= "&amp; G10 &amp; " x "&amp;H10&amp;"0"</f>
        <v>= 9 x 0,20</v>
      </c>
    </row>
    <row r="11" spans="1:11" x14ac:dyDescent="0.25">
      <c r="D11" s="3" t="s">
        <v>133</v>
      </c>
      <c r="E11" s="4" t="s">
        <v>142</v>
      </c>
      <c r="F11" s="4" t="s">
        <v>145</v>
      </c>
      <c r="H11" s="14">
        <v>0.1</v>
      </c>
      <c r="I11" s="14">
        <f t="shared" si="0"/>
        <v>0</v>
      </c>
      <c r="J11" s="3" t="str">
        <f t="shared" ref="J11:J25" si="1">"= "&amp; G11 &amp; " x "&amp;H11&amp;"0"</f>
        <v>=  x 0,10</v>
      </c>
    </row>
    <row r="12" spans="1:11" x14ac:dyDescent="0.25">
      <c r="D12" s="3" t="s">
        <v>133</v>
      </c>
      <c r="E12" s="4" t="s">
        <v>144</v>
      </c>
      <c r="F12" s="4" t="s">
        <v>145</v>
      </c>
      <c r="G12" s="4"/>
      <c r="H12" s="14">
        <v>0.2</v>
      </c>
      <c r="I12" s="14">
        <f t="shared" si="0"/>
        <v>0</v>
      </c>
      <c r="J12" s="3" t="str">
        <f t="shared" si="1"/>
        <v>=  x 0,20</v>
      </c>
    </row>
    <row r="13" spans="1:11" x14ac:dyDescent="0.25">
      <c r="D13" s="3" t="s">
        <v>133</v>
      </c>
      <c r="E13" s="4" t="s">
        <v>142</v>
      </c>
      <c r="F13" s="4" t="s">
        <v>146</v>
      </c>
      <c r="G13" s="4"/>
      <c r="H13" s="14">
        <v>0.1</v>
      </c>
      <c r="I13" s="14">
        <f t="shared" si="0"/>
        <v>0</v>
      </c>
      <c r="J13" s="3" t="str">
        <f t="shared" si="1"/>
        <v>=  x 0,10</v>
      </c>
    </row>
    <row r="14" spans="1:11" x14ac:dyDescent="0.25">
      <c r="D14" s="3" t="s">
        <v>133</v>
      </c>
      <c r="E14" s="4" t="s">
        <v>144</v>
      </c>
      <c r="F14" s="4" t="s">
        <v>146</v>
      </c>
      <c r="G14" s="4"/>
      <c r="H14" s="14">
        <v>0.2</v>
      </c>
      <c r="I14" s="14">
        <f t="shared" si="0"/>
        <v>0</v>
      </c>
      <c r="J14" s="3" t="str">
        <f t="shared" si="1"/>
        <v>=  x 0,20</v>
      </c>
    </row>
    <row r="15" spans="1:11" x14ac:dyDescent="0.25">
      <c r="D15" s="3" t="s">
        <v>133</v>
      </c>
      <c r="E15" s="4" t="s">
        <v>142</v>
      </c>
      <c r="F15" s="4" t="s">
        <v>33</v>
      </c>
      <c r="G15" s="4">
        <v>2</v>
      </c>
      <c r="H15" s="14">
        <v>0.1</v>
      </c>
      <c r="I15" s="14">
        <f t="shared" ref="I15:I16" si="2">G15*H15</f>
        <v>0.2</v>
      </c>
      <c r="J15" s="3" t="str">
        <f t="shared" si="1"/>
        <v>= 2 x 0,10</v>
      </c>
    </row>
    <row r="16" spans="1:11" x14ac:dyDescent="0.25">
      <c r="D16" s="3" t="s">
        <v>133</v>
      </c>
      <c r="E16" s="4" t="s">
        <v>144</v>
      </c>
      <c r="F16" s="4" t="s">
        <v>33</v>
      </c>
      <c r="G16" s="4">
        <v>2</v>
      </c>
      <c r="H16" s="14">
        <v>0.2</v>
      </c>
      <c r="I16" s="14">
        <f t="shared" si="2"/>
        <v>0.4</v>
      </c>
      <c r="J16" s="3" t="str">
        <f t="shared" si="1"/>
        <v>= 2 x 0,20</v>
      </c>
    </row>
    <row r="17" spans="2:10" x14ac:dyDescent="0.25">
      <c r="E17" s="4"/>
      <c r="F17" s="4"/>
      <c r="G17" s="4"/>
      <c r="H17" s="15"/>
      <c r="I17" s="15"/>
      <c r="J17" s="3" t="str">
        <f t="shared" si="1"/>
        <v>=  x 0</v>
      </c>
    </row>
    <row r="18" spans="2:10" x14ac:dyDescent="0.25">
      <c r="D18" s="3" t="s">
        <v>133</v>
      </c>
      <c r="E18" s="4" t="s">
        <v>147</v>
      </c>
      <c r="F18" s="4" t="s">
        <v>148</v>
      </c>
      <c r="G18" s="4">
        <v>24</v>
      </c>
      <c r="H18" s="15">
        <v>0.1</v>
      </c>
      <c r="I18" s="14">
        <f t="shared" si="0"/>
        <v>2.4000000000000004</v>
      </c>
      <c r="J18" s="3" t="str">
        <f t="shared" si="1"/>
        <v>= 24 x 0,10</v>
      </c>
    </row>
    <row r="19" spans="2:10" x14ac:dyDescent="0.25">
      <c r="D19" s="3" t="s">
        <v>133</v>
      </c>
      <c r="E19" s="4" t="s">
        <v>150</v>
      </c>
      <c r="F19" s="4" t="s">
        <v>149</v>
      </c>
      <c r="G19" s="4">
        <v>48</v>
      </c>
      <c r="H19" s="15">
        <v>0.1</v>
      </c>
      <c r="I19" s="14">
        <f t="shared" si="0"/>
        <v>4.8000000000000007</v>
      </c>
      <c r="J19" s="3" t="str">
        <f t="shared" si="1"/>
        <v>= 48 x 0,10</v>
      </c>
    </row>
    <row r="20" spans="2:10" s="3" customFormat="1" x14ac:dyDescent="0.25">
      <c r="D20" s="3" t="s">
        <v>133</v>
      </c>
      <c r="E20" s="4" t="s">
        <v>152</v>
      </c>
      <c r="F20" s="4" t="s">
        <v>151</v>
      </c>
      <c r="G20" s="4">
        <v>8</v>
      </c>
      <c r="H20" s="15">
        <v>0.2</v>
      </c>
      <c r="I20" s="14">
        <f t="shared" si="0"/>
        <v>1.6</v>
      </c>
      <c r="J20" s="3" t="str">
        <f t="shared" si="1"/>
        <v>= 8 x 0,20</v>
      </c>
    </row>
    <row r="21" spans="2:10" s="3" customFormat="1" x14ac:dyDescent="0.25">
      <c r="D21" s="3" t="s">
        <v>133</v>
      </c>
      <c r="E21" s="4" t="s">
        <v>156</v>
      </c>
      <c r="F21" s="4" t="s">
        <v>157</v>
      </c>
      <c r="G21" s="4">
        <v>8</v>
      </c>
      <c r="H21" s="15">
        <v>0.1</v>
      </c>
      <c r="I21" s="14">
        <f t="shared" si="0"/>
        <v>0.8</v>
      </c>
      <c r="J21" s="3" t="str">
        <f t="shared" si="1"/>
        <v>= 8 x 0,10</v>
      </c>
    </row>
    <row r="22" spans="2:10" s="3" customFormat="1" x14ac:dyDescent="0.25">
      <c r="D22" s="3" t="s">
        <v>133</v>
      </c>
      <c r="E22" s="4" t="s">
        <v>154</v>
      </c>
      <c r="F22" s="4" t="s">
        <v>155</v>
      </c>
      <c r="G22" s="4">
        <v>2</v>
      </c>
      <c r="H22" s="15">
        <v>0.1</v>
      </c>
      <c r="I22" s="14">
        <f t="shared" si="0"/>
        <v>0.2</v>
      </c>
      <c r="J22" s="3" t="str">
        <f t="shared" si="1"/>
        <v>= 2 x 0,10</v>
      </c>
    </row>
    <row r="23" spans="2:10" s="3" customFormat="1" x14ac:dyDescent="0.25">
      <c r="D23" s="3" t="s">
        <v>133</v>
      </c>
      <c r="E23" s="4" t="s">
        <v>152</v>
      </c>
      <c r="F23" s="4" t="s">
        <v>153</v>
      </c>
      <c r="G23" s="4">
        <v>32</v>
      </c>
      <c r="H23" s="15">
        <v>0.1</v>
      </c>
      <c r="I23" s="14">
        <f t="shared" si="0"/>
        <v>3.2</v>
      </c>
      <c r="J23" s="3" t="str">
        <f t="shared" si="1"/>
        <v>= 32 x 0,10</v>
      </c>
    </row>
    <row r="24" spans="2:10" s="3" customFormat="1" x14ac:dyDescent="0.25">
      <c r="D24" s="3" t="s">
        <v>133</v>
      </c>
      <c r="E24" s="4" t="s">
        <v>154</v>
      </c>
      <c r="F24" s="4" t="s">
        <v>158</v>
      </c>
      <c r="G24" s="4">
        <v>32</v>
      </c>
      <c r="H24" s="15">
        <v>0.1</v>
      </c>
      <c r="I24" s="14">
        <f t="shared" si="0"/>
        <v>3.2</v>
      </c>
      <c r="J24" s="3" t="str">
        <f t="shared" si="1"/>
        <v>= 32 x 0,10</v>
      </c>
    </row>
    <row r="25" spans="2:10" s="3" customFormat="1" x14ac:dyDescent="0.25">
      <c r="D25" s="3" t="s">
        <v>133</v>
      </c>
      <c r="E25" s="4" t="s">
        <v>159</v>
      </c>
      <c r="F25" s="4"/>
      <c r="G25" s="4">
        <v>0.5</v>
      </c>
      <c r="H25" s="15">
        <v>8.1</v>
      </c>
      <c r="I25" s="15">
        <f t="shared" si="0"/>
        <v>4.05</v>
      </c>
      <c r="J25" s="3" t="str">
        <f t="shared" si="1"/>
        <v>= 0,5 x 8,10</v>
      </c>
    </row>
    <row r="26" spans="2:10" s="3" customFormat="1" x14ac:dyDescent="0.25">
      <c r="E26" s="4"/>
      <c r="F26" s="4"/>
      <c r="G26" s="4"/>
      <c r="H26" s="15"/>
      <c r="I26" s="15"/>
      <c r="J26" s="4"/>
    </row>
    <row r="27" spans="2:10" s="3" customFormat="1" x14ac:dyDescent="0.25">
      <c r="E27" s="4"/>
      <c r="F27" s="4"/>
      <c r="G27" s="4"/>
      <c r="H27" s="15"/>
      <c r="I27" s="15"/>
      <c r="J27" s="4"/>
    </row>
    <row r="28" spans="2:10" s="3" customFormat="1" x14ac:dyDescent="0.25">
      <c r="B28" s="3" t="s">
        <v>30</v>
      </c>
      <c r="C28" s="3" t="s">
        <v>8</v>
      </c>
      <c r="E28" s="4"/>
      <c r="F28" s="4"/>
      <c r="G28" s="4">
        <v>1</v>
      </c>
      <c r="H28" s="15"/>
      <c r="I28" s="15"/>
      <c r="J28" s="4"/>
    </row>
    <row r="29" spans="2:10" s="3" customFormat="1" x14ac:dyDescent="0.25">
      <c r="D29" s="3" t="s">
        <v>132</v>
      </c>
      <c r="E29" s="4" t="s">
        <v>421</v>
      </c>
      <c r="F29" s="4" t="s">
        <v>422</v>
      </c>
      <c r="G29" s="4">
        <v>1</v>
      </c>
      <c r="H29" s="15">
        <v>8.6</v>
      </c>
      <c r="I29" s="15">
        <f t="shared" ref="I29" si="3">G29*H29</f>
        <v>8.6</v>
      </c>
      <c r="J29" s="4"/>
    </row>
    <row r="30" spans="2:10" s="3" customFormat="1" x14ac:dyDescent="0.25">
      <c r="D30" s="3" t="s">
        <v>133</v>
      </c>
      <c r="E30" s="4" t="s">
        <v>134</v>
      </c>
      <c r="F30" s="4" t="s">
        <v>135</v>
      </c>
      <c r="G30" s="4"/>
      <c r="H30" s="15"/>
      <c r="I30" s="15">
        <v>0.61</v>
      </c>
      <c r="J30" s="4" t="s">
        <v>423</v>
      </c>
    </row>
    <row r="31" spans="2:10" s="3" customFormat="1" x14ac:dyDescent="0.25">
      <c r="D31" s="3" t="s">
        <v>133</v>
      </c>
      <c r="E31" s="4" t="s">
        <v>136</v>
      </c>
      <c r="F31" s="4" t="s">
        <v>135</v>
      </c>
      <c r="G31" s="4">
        <v>0.03</v>
      </c>
      <c r="H31" s="15">
        <v>1.87</v>
      </c>
      <c r="I31" s="15">
        <f t="shared" ref="I31:I32" si="4">G31*H31</f>
        <v>5.6100000000000004E-2</v>
      </c>
      <c r="J31" s="4"/>
    </row>
    <row r="32" spans="2:10" s="3" customFormat="1" x14ac:dyDescent="0.25">
      <c r="D32" s="3" t="s">
        <v>133</v>
      </c>
      <c r="E32" s="4" t="s">
        <v>135</v>
      </c>
      <c r="F32" s="4" t="s">
        <v>135</v>
      </c>
      <c r="G32" s="4">
        <v>1040</v>
      </c>
      <c r="H32" s="30">
        <v>2.8289877074371322E-4</v>
      </c>
      <c r="I32" s="15">
        <f t="shared" si="4"/>
        <v>0.29421472157346173</v>
      </c>
      <c r="J32" s="4"/>
    </row>
    <row r="33" spans="2:12" s="3" customFormat="1" x14ac:dyDescent="0.25">
      <c r="E33" s="4"/>
      <c r="F33" s="4"/>
      <c r="G33" s="4"/>
      <c r="H33" s="15"/>
      <c r="I33" s="15"/>
      <c r="J33" s="4"/>
    </row>
    <row r="34" spans="2:12" s="3" customFormat="1" x14ac:dyDescent="0.25">
      <c r="E34" s="4"/>
      <c r="F34" s="4"/>
      <c r="G34" s="4"/>
      <c r="H34" s="15"/>
      <c r="I34" s="15"/>
      <c r="J34" s="4"/>
    </row>
    <row r="35" spans="2:12" s="3" customFormat="1" x14ac:dyDescent="0.25">
      <c r="B35" s="3" t="s">
        <v>31</v>
      </c>
      <c r="C35" s="3" t="s">
        <v>35</v>
      </c>
      <c r="E35" s="4"/>
      <c r="F35" s="4"/>
      <c r="G35" s="4">
        <v>1</v>
      </c>
      <c r="H35" s="15">
        <v>52.4</v>
      </c>
      <c r="I35" s="15"/>
      <c r="J35" s="4"/>
    </row>
    <row r="36" spans="2:12" s="3" customFormat="1" x14ac:dyDescent="0.25">
      <c r="E36" s="4"/>
      <c r="F36" s="4"/>
      <c r="G36" s="4"/>
      <c r="H36" s="15"/>
      <c r="I36" s="15"/>
      <c r="J36" s="4"/>
    </row>
    <row r="37" spans="2:12" s="3" customFormat="1" x14ac:dyDescent="0.25">
      <c r="B37" s="3" t="s">
        <v>33</v>
      </c>
      <c r="C37" s="3" t="s">
        <v>35</v>
      </c>
      <c r="E37" s="4"/>
      <c r="F37" s="4" t="s">
        <v>32</v>
      </c>
      <c r="G37" s="4">
        <v>1</v>
      </c>
      <c r="H37" s="15">
        <v>3.56</v>
      </c>
      <c r="I37" s="15"/>
      <c r="J37" s="4"/>
    </row>
    <row r="38" spans="2:12" s="3" customFormat="1" x14ac:dyDescent="0.25">
      <c r="E38" s="4"/>
      <c r="F38" s="4"/>
      <c r="G38" s="4"/>
      <c r="H38" s="15"/>
      <c r="I38" s="15"/>
      <c r="J38" s="4"/>
    </row>
    <row r="39" spans="2:12" s="3" customFormat="1" x14ac:dyDescent="0.25">
      <c r="B39" s="3" t="s">
        <v>33</v>
      </c>
      <c r="C39" s="3" t="s">
        <v>35</v>
      </c>
      <c r="E39" s="4"/>
      <c r="F39" s="4" t="s">
        <v>34</v>
      </c>
      <c r="G39" s="4">
        <v>1</v>
      </c>
      <c r="H39" s="15">
        <v>3.06</v>
      </c>
      <c r="I39" s="15"/>
      <c r="J39" s="4" t="s">
        <v>438</v>
      </c>
      <c r="K39" s="3" t="s">
        <v>429</v>
      </c>
    </row>
    <row r="40" spans="2:12" s="3" customFormat="1" x14ac:dyDescent="0.25">
      <c r="E40" s="4"/>
      <c r="F40" s="4"/>
      <c r="H40" s="14"/>
      <c r="I40" s="14"/>
    </row>
    <row r="41" spans="2:12" s="3" customFormat="1" x14ac:dyDescent="0.25">
      <c r="B41" s="3" t="s">
        <v>39</v>
      </c>
      <c r="C41" s="3" t="s">
        <v>35</v>
      </c>
      <c r="E41" s="4"/>
      <c r="F41" s="4" t="s">
        <v>41</v>
      </c>
      <c r="G41" s="3">
        <v>1</v>
      </c>
      <c r="H41" s="14">
        <v>15.01</v>
      </c>
      <c r="I41" s="14"/>
      <c r="J41" s="4" t="s">
        <v>438</v>
      </c>
      <c r="K41" s="3" t="s">
        <v>430</v>
      </c>
    </row>
    <row r="43" spans="2:12" s="3" customFormat="1" x14ac:dyDescent="0.25">
      <c r="B43" s="3" t="s">
        <v>125</v>
      </c>
      <c r="C43" s="3" t="s">
        <v>35</v>
      </c>
      <c r="E43" s="4"/>
      <c r="F43" s="4" t="s">
        <v>37</v>
      </c>
      <c r="G43" s="3">
        <v>5</v>
      </c>
      <c r="H43" s="14">
        <v>13.45</v>
      </c>
      <c r="I43" s="14"/>
      <c r="J43" s="4" t="s">
        <v>438</v>
      </c>
      <c r="K43" s="3" t="s">
        <v>431</v>
      </c>
    </row>
    <row r="44" spans="2:12" s="3" customFormat="1" x14ac:dyDescent="0.25">
      <c r="E44" s="4"/>
      <c r="F44" s="4"/>
      <c r="H44" s="14"/>
      <c r="I44" s="14"/>
    </row>
    <row r="45" spans="2:12" x14ac:dyDescent="0.25">
      <c r="B45" s="3" t="s">
        <v>126</v>
      </c>
      <c r="C45" s="3" t="s">
        <v>35</v>
      </c>
      <c r="G45" s="3">
        <v>1</v>
      </c>
      <c r="H45" s="14">
        <v>2.23</v>
      </c>
      <c r="J45" s="4" t="s">
        <v>438</v>
      </c>
      <c r="K45" s="3" t="s">
        <v>432</v>
      </c>
      <c r="L45" s="3"/>
    </row>
    <row r="47" spans="2:12" x14ac:dyDescent="0.25">
      <c r="B47" s="3" t="s">
        <v>127</v>
      </c>
      <c r="C47" s="3" t="s">
        <v>35</v>
      </c>
      <c r="G47" s="3">
        <v>2</v>
      </c>
      <c r="H47" s="14">
        <v>2.82</v>
      </c>
      <c r="J47" s="4" t="s">
        <v>438</v>
      </c>
      <c r="K47" s="3" t="s">
        <v>433</v>
      </c>
      <c r="L47" s="3"/>
    </row>
    <row r="48" spans="2:12" x14ac:dyDescent="0.25">
      <c r="L48" s="3"/>
    </row>
    <row r="49" spans="2:12" x14ac:dyDescent="0.25">
      <c r="B49" s="3" t="s">
        <v>128</v>
      </c>
      <c r="C49" s="3" t="s">
        <v>35</v>
      </c>
      <c r="F49" s="3" t="s">
        <v>130</v>
      </c>
      <c r="G49" s="3">
        <v>1</v>
      </c>
      <c r="H49" s="14">
        <v>60.27</v>
      </c>
      <c r="J49" s="4" t="s">
        <v>438</v>
      </c>
      <c r="K49" s="3" t="s">
        <v>434</v>
      </c>
      <c r="L49" s="3"/>
    </row>
    <row r="51" spans="2:12" x14ac:dyDescent="0.25">
      <c r="B51" s="3" t="s">
        <v>129</v>
      </c>
      <c r="C51" s="3" t="s">
        <v>35</v>
      </c>
      <c r="F51" s="3" t="s">
        <v>131</v>
      </c>
      <c r="G51" s="3">
        <v>1</v>
      </c>
      <c r="H51" s="14">
        <v>67.97</v>
      </c>
      <c r="J51" s="4" t="s">
        <v>438</v>
      </c>
      <c r="K51" s="3" t="s">
        <v>435</v>
      </c>
      <c r="L51" s="3"/>
    </row>
    <row r="52" spans="2:12" x14ac:dyDescent="0.25">
      <c r="L52" s="3"/>
    </row>
    <row r="53" spans="2:12" x14ac:dyDescent="0.25">
      <c r="B53" s="3" t="s">
        <v>26</v>
      </c>
      <c r="C53" s="3" t="s">
        <v>35</v>
      </c>
      <c r="G53" s="3">
        <v>1</v>
      </c>
      <c r="H53" s="14">
        <v>33</v>
      </c>
      <c r="J53" s="4" t="s">
        <v>438</v>
      </c>
      <c r="K53" s="3" t="s">
        <v>436</v>
      </c>
      <c r="L53" s="3"/>
    </row>
    <row r="55" spans="2:12" x14ac:dyDescent="0.25">
      <c r="B55" s="3" t="s">
        <v>427</v>
      </c>
      <c r="F55" s="3" t="s">
        <v>428</v>
      </c>
      <c r="I55" s="14">
        <v>0.01</v>
      </c>
      <c r="J55" s="4" t="s">
        <v>438</v>
      </c>
      <c r="K55" s="3" t="s">
        <v>437</v>
      </c>
      <c r="L55" s="3"/>
    </row>
  </sheetData>
  <phoneticPr fontId="10" type="noConversion"/>
  <conditionalFormatting sqref="E3:F59">
    <cfRule type="expression" dxfId="155" priority="9">
      <formula>$D3&lt;&gt;""</formula>
    </cfRule>
  </conditionalFormatting>
  <conditionalFormatting sqref="F3:F59">
    <cfRule type="expression" dxfId="154" priority="7">
      <formula>LEN(F3)&gt;40</formula>
    </cfRule>
  </conditionalFormatting>
  <conditionalFormatting sqref="A3:K59">
    <cfRule type="expression" dxfId="153" priority="8">
      <formula>$B3&lt;&gt;""</formula>
    </cfRule>
    <cfRule type="expression" dxfId="152" priority="10">
      <formula>$D3&lt;&gt;""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30D5-CC8B-44B2-A779-DD271236061F}">
  <sheetPr codeName="Feuil3">
    <pageSetUpPr fitToPage="1"/>
  </sheetPr>
  <dimension ref="A1:M62"/>
  <sheetViews>
    <sheetView workbookViewId="0">
      <selection activeCell="B38" sqref="B38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307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108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308</v>
      </c>
    </row>
    <row r="4" spans="1:11" x14ac:dyDescent="0.25">
      <c r="D4" s="3" t="s">
        <v>132</v>
      </c>
      <c r="E4" s="3" t="s">
        <v>418</v>
      </c>
      <c r="G4" s="3">
        <v>1</v>
      </c>
      <c r="H4" s="18">
        <v>0.3</v>
      </c>
      <c r="I4" s="18">
        <f>G4*H4</f>
        <v>0.3</v>
      </c>
    </row>
    <row r="6" spans="1:11" x14ac:dyDescent="0.25">
      <c r="D6" s="3" t="s">
        <v>101</v>
      </c>
      <c r="E6" s="3" t="s">
        <v>351</v>
      </c>
      <c r="F6" s="3" t="s">
        <v>352</v>
      </c>
      <c r="I6" s="18">
        <f t="shared" ref="I6:I8" si="0">G6*H6</f>
        <v>0</v>
      </c>
    </row>
    <row r="7" spans="1:11" x14ac:dyDescent="0.25">
      <c r="D7" s="3" t="s">
        <v>101</v>
      </c>
      <c r="E7" s="3" t="s">
        <v>139</v>
      </c>
      <c r="F7" s="3" t="s">
        <v>138</v>
      </c>
      <c r="I7" s="18">
        <f t="shared" si="0"/>
        <v>0</v>
      </c>
    </row>
    <row r="8" spans="1:11" x14ac:dyDescent="0.25">
      <c r="D8" s="3" t="s">
        <v>101</v>
      </c>
      <c r="E8" s="3" t="s">
        <v>137</v>
      </c>
      <c r="F8" s="3" t="s">
        <v>138</v>
      </c>
      <c r="I8" s="18">
        <f t="shared" si="0"/>
        <v>0</v>
      </c>
    </row>
    <row r="10" spans="1:11" x14ac:dyDescent="0.25">
      <c r="D10" s="3" t="s">
        <v>133</v>
      </c>
      <c r="E10" s="4" t="s">
        <v>406</v>
      </c>
      <c r="F10" s="4" t="s">
        <v>407</v>
      </c>
      <c r="G10" s="3">
        <v>1</v>
      </c>
      <c r="H10" s="18">
        <v>2.0299999999999998</v>
      </c>
      <c r="I10" s="18">
        <f t="shared" ref="I10:I12" si="1">G10*H10</f>
        <v>2.0299999999999998</v>
      </c>
      <c r="J10" s="3" t="str">
        <f t="shared" ref="J10:J28" si="2">"= "&amp; G10 &amp; " x "&amp;H10&amp;"0"</f>
        <v>= 1 x 2,030</v>
      </c>
    </row>
    <row r="11" spans="1:11" x14ac:dyDescent="0.25">
      <c r="D11" s="3" t="s">
        <v>133</v>
      </c>
      <c r="E11" s="4" t="s">
        <v>408</v>
      </c>
      <c r="F11" s="4" t="s">
        <v>409</v>
      </c>
      <c r="G11" s="3">
        <f>SUM(G35:G46,G49,G51:G52,G56:G58)</f>
        <v>35</v>
      </c>
      <c r="H11" s="18">
        <v>0.2</v>
      </c>
      <c r="I11" s="18">
        <f t="shared" si="1"/>
        <v>7</v>
      </c>
      <c r="J11" s="3" t="str">
        <f t="shared" si="2"/>
        <v>= 35 x 0,20</v>
      </c>
    </row>
    <row r="12" spans="1:11" x14ac:dyDescent="0.25">
      <c r="D12" s="3" t="s">
        <v>133</v>
      </c>
      <c r="E12" s="4" t="s">
        <v>410</v>
      </c>
      <c r="F12" s="4" t="s">
        <v>411</v>
      </c>
      <c r="G12" s="4">
        <v>1</v>
      </c>
      <c r="H12" s="19">
        <v>3.09</v>
      </c>
      <c r="I12" s="18">
        <f t="shared" si="1"/>
        <v>3.09</v>
      </c>
      <c r="J12" s="3" t="str">
        <f t="shared" si="2"/>
        <v>= 1 x 3,090</v>
      </c>
    </row>
    <row r="13" spans="1:11" x14ac:dyDescent="0.25">
      <c r="E13" s="4"/>
      <c r="F13" s="4"/>
      <c r="G13" s="4"/>
      <c r="H13" s="19"/>
      <c r="I13" s="19"/>
      <c r="J13" s="3" t="str">
        <f t="shared" si="2"/>
        <v>=  x 0</v>
      </c>
    </row>
    <row r="14" spans="1:11" x14ac:dyDescent="0.25">
      <c r="D14" s="3" t="s">
        <v>133</v>
      </c>
      <c r="E14" s="4" t="s">
        <v>284</v>
      </c>
      <c r="F14" s="4" t="s">
        <v>285</v>
      </c>
      <c r="G14" s="4">
        <f>2*G47+9*G48+G53+2*G54+8*G55+8</f>
        <v>35</v>
      </c>
      <c r="H14" s="19">
        <v>0.41</v>
      </c>
      <c r="I14" s="18">
        <f t="shared" ref="I14:I16" si="3">G14*H14</f>
        <v>14.35</v>
      </c>
      <c r="J14" s="3" t="str">
        <f t="shared" si="2"/>
        <v>= 35 x 0,410</v>
      </c>
    </row>
    <row r="15" spans="1:11" x14ac:dyDescent="0.25">
      <c r="D15" s="3" t="s">
        <v>133</v>
      </c>
      <c r="E15" s="4" t="s">
        <v>142</v>
      </c>
      <c r="F15" s="4" t="s">
        <v>412</v>
      </c>
      <c r="G15" s="4">
        <v>2</v>
      </c>
      <c r="H15" s="19">
        <v>0.1</v>
      </c>
      <c r="I15" s="18">
        <f t="shared" si="3"/>
        <v>0.2</v>
      </c>
      <c r="J15" s="3" t="str">
        <f t="shared" si="2"/>
        <v>= 2 x 0,10</v>
      </c>
    </row>
    <row r="16" spans="1:11" x14ac:dyDescent="0.25">
      <c r="D16" s="3" t="s">
        <v>133</v>
      </c>
      <c r="E16" s="4" t="s">
        <v>142</v>
      </c>
      <c r="F16" s="4" t="s">
        <v>413</v>
      </c>
      <c r="G16" s="4">
        <v>1</v>
      </c>
      <c r="H16" s="19">
        <v>0.1</v>
      </c>
      <c r="I16" s="18">
        <f t="shared" si="3"/>
        <v>0.1</v>
      </c>
      <c r="J16" s="3" t="str">
        <f t="shared" si="2"/>
        <v>= 1 x 0,10</v>
      </c>
    </row>
    <row r="17" spans="2:11" x14ac:dyDescent="0.25">
      <c r="E17" s="4"/>
      <c r="F17" s="4"/>
      <c r="G17" s="4"/>
      <c r="H17" s="19"/>
      <c r="I17" s="19"/>
      <c r="J17" s="3" t="str">
        <f t="shared" si="2"/>
        <v>=  x 0</v>
      </c>
    </row>
    <row r="18" spans="2:11" x14ac:dyDescent="0.25">
      <c r="D18" s="3" t="s">
        <v>133</v>
      </c>
      <c r="E18" s="4" t="s">
        <v>416</v>
      </c>
      <c r="F18" s="4" t="s">
        <v>417</v>
      </c>
      <c r="G18" s="4">
        <v>9</v>
      </c>
      <c r="H18" s="19">
        <v>0.81</v>
      </c>
      <c r="I18" s="18">
        <f t="shared" ref="I18:I25" si="4">G18*H18</f>
        <v>7.2900000000000009</v>
      </c>
      <c r="J18" s="3" t="str">
        <f t="shared" si="2"/>
        <v>= 9 x 0,810</v>
      </c>
    </row>
    <row r="19" spans="2:11" x14ac:dyDescent="0.25">
      <c r="D19" s="3" t="s">
        <v>133</v>
      </c>
      <c r="E19" s="4" t="s">
        <v>147</v>
      </c>
      <c r="F19" s="4" t="s">
        <v>148</v>
      </c>
      <c r="G19" s="4">
        <v>12</v>
      </c>
      <c r="H19" s="19">
        <v>0.1</v>
      </c>
      <c r="I19" s="18">
        <f t="shared" si="4"/>
        <v>1.2000000000000002</v>
      </c>
      <c r="J19" s="3" t="str">
        <f t="shared" si="2"/>
        <v>= 12 x 0,10</v>
      </c>
    </row>
    <row r="20" spans="2:11" x14ac:dyDescent="0.25">
      <c r="D20" s="3" t="s">
        <v>133</v>
      </c>
      <c r="E20" s="4" t="s">
        <v>150</v>
      </c>
      <c r="F20" s="4" t="s">
        <v>149</v>
      </c>
      <c r="G20" s="4">
        <f>2*G19</f>
        <v>24</v>
      </c>
      <c r="H20" s="19">
        <v>0.1</v>
      </c>
      <c r="I20" s="18">
        <f t="shared" si="4"/>
        <v>2.4000000000000004</v>
      </c>
      <c r="J20" s="3" t="str">
        <f t="shared" si="2"/>
        <v>= 24 x 0,10</v>
      </c>
    </row>
    <row r="21" spans="2:11" x14ac:dyDescent="0.25">
      <c r="D21" s="3" t="s">
        <v>133</v>
      </c>
      <c r="E21" s="4" t="s">
        <v>152</v>
      </c>
      <c r="F21" s="4" t="s">
        <v>151</v>
      </c>
      <c r="G21" s="4">
        <f>G20-8</f>
        <v>16</v>
      </c>
      <c r="H21" s="19">
        <v>0.2</v>
      </c>
      <c r="I21" s="18">
        <f t="shared" si="4"/>
        <v>3.2</v>
      </c>
      <c r="J21" s="3" t="str">
        <f t="shared" si="2"/>
        <v>= 16 x 0,20</v>
      </c>
    </row>
    <row r="22" spans="2:11" x14ac:dyDescent="0.25">
      <c r="D22" s="3" t="s">
        <v>133</v>
      </c>
      <c r="E22" s="4" t="s">
        <v>156</v>
      </c>
      <c r="F22" s="4" t="s">
        <v>157</v>
      </c>
      <c r="G22" s="4">
        <f>G21</f>
        <v>16</v>
      </c>
      <c r="H22" s="19">
        <v>0.1</v>
      </c>
      <c r="I22" s="18">
        <f t="shared" si="4"/>
        <v>1.6</v>
      </c>
      <c r="J22" s="3" t="str">
        <f t="shared" si="2"/>
        <v>= 16 x 0,10</v>
      </c>
    </row>
    <row r="23" spans="2:11" x14ac:dyDescent="0.25">
      <c r="D23" s="3" t="s">
        <v>133</v>
      </c>
      <c r="E23" s="4" t="s">
        <v>154</v>
      </c>
      <c r="F23" s="4" t="s">
        <v>155</v>
      </c>
      <c r="G23" s="4">
        <v>3</v>
      </c>
      <c r="H23" s="19">
        <v>0.1</v>
      </c>
      <c r="I23" s="18">
        <f t="shared" si="4"/>
        <v>0.30000000000000004</v>
      </c>
      <c r="J23" s="3" t="str">
        <f t="shared" si="2"/>
        <v>= 3 x 0,10</v>
      </c>
    </row>
    <row r="24" spans="2:11" x14ac:dyDescent="0.25">
      <c r="D24" s="3" t="s">
        <v>133</v>
      </c>
      <c r="E24" s="4" t="s">
        <v>142</v>
      </c>
      <c r="F24" s="4" t="s">
        <v>419</v>
      </c>
      <c r="G24" s="4">
        <v>6</v>
      </c>
      <c r="H24" s="19">
        <v>0.1</v>
      </c>
      <c r="I24" s="18">
        <f t="shared" si="4"/>
        <v>0.60000000000000009</v>
      </c>
      <c r="J24" s="3" t="str">
        <f t="shared" si="2"/>
        <v>= 6 x 0,10</v>
      </c>
    </row>
    <row r="25" spans="2:11" x14ac:dyDescent="0.25">
      <c r="D25" s="3" t="s">
        <v>133</v>
      </c>
      <c r="E25" s="4" t="s">
        <v>144</v>
      </c>
      <c r="F25" s="4" t="s">
        <v>419</v>
      </c>
      <c r="G25" s="4">
        <v>6</v>
      </c>
      <c r="H25" s="19">
        <v>0.2</v>
      </c>
      <c r="I25" s="18">
        <f t="shared" si="4"/>
        <v>1.2000000000000002</v>
      </c>
      <c r="J25" s="3" t="str">
        <f t="shared" si="2"/>
        <v>= 6 x 0,20</v>
      </c>
    </row>
    <row r="26" spans="2:11" x14ac:dyDescent="0.25">
      <c r="E26" s="4"/>
      <c r="F26" s="4"/>
      <c r="G26" s="4"/>
      <c r="H26" s="19"/>
      <c r="I26" s="19"/>
      <c r="J26" s="3" t="str">
        <f t="shared" si="2"/>
        <v>=  x 0</v>
      </c>
    </row>
    <row r="27" spans="2:11" x14ac:dyDescent="0.25">
      <c r="E27" s="4"/>
      <c r="F27" s="4"/>
      <c r="G27" s="4"/>
      <c r="H27" s="19"/>
      <c r="I27" s="19"/>
      <c r="J27" s="3" t="str">
        <f t="shared" si="2"/>
        <v>=  x 0</v>
      </c>
    </row>
    <row r="28" spans="2:11" x14ac:dyDescent="0.25">
      <c r="D28" s="3" t="s">
        <v>403</v>
      </c>
      <c r="E28" s="4" t="s">
        <v>404</v>
      </c>
      <c r="F28" s="4" t="s">
        <v>405</v>
      </c>
      <c r="G28" s="4">
        <v>1</v>
      </c>
      <c r="H28" s="19">
        <v>49</v>
      </c>
      <c r="I28" s="18">
        <f>G28*H28</f>
        <v>49</v>
      </c>
      <c r="J28" s="3" t="str">
        <f t="shared" si="2"/>
        <v>= 1 x 490</v>
      </c>
    </row>
    <row r="29" spans="2:11" x14ac:dyDescent="0.25">
      <c r="E29" s="4"/>
      <c r="F29" s="4"/>
      <c r="G29" s="4"/>
      <c r="H29" s="19"/>
      <c r="I29" s="19"/>
      <c r="J29" s="4"/>
    </row>
    <row r="30" spans="2:11" x14ac:dyDescent="0.25">
      <c r="B30" s="3" t="s">
        <v>20</v>
      </c>
      <c r="C30" s="3" t="s">
        <v>35</v>
      </c>
      <c r="E30" s="4"/>
      <c r="F30" s="4" t="s">
        <v>439</v>
      </c>
      <c r="G30" s="4">
        <v>1</v>
      </c>
      <c r="H30" s="19">
        <v>21.4</v>
      </c>
      <c r="I30" s="19">
        <f>G30*H30</f>
        <v>21.4</v>
      </c>
      <c r="J30" s="4"/>
      <c r="K30" s="3" t="s">
        <v>441</v>
      </c>
    </row>
    <row r="31" spans="2:11" x14ac:dyDescent="0.25">
      <c r="B31" s="3" t="s">
        <v>67</v>
      </c>
      <c r="C31" s="3" t="s">
        <v>35</v>
      </c>
      <c r="E31" s="4"/>
      <c r="F31" s="4" t="s">
        <v>440</v>
      </c>
      <c r="G31" s="4">
        <v>1</v>
      </c>
      <c r="H31" s="19">
        <v>62.45</v>
      </c>
      <c r="I31" s="19">
        <f t="shared" ref="I31:I59" si="5">G31*H31</f>
        <v>62.45</v>
      </c>
      <c r="J31" s="4"/>
      <c r="K31" s="3" t="s">
        <v>442</v>
      </c>
    </row>
    <row r="32" spans="2:11" x14ac:dyDescent="0.25">
      <c r="B32" s="3" t="s">
        <v>91</v>
      </c>
      <c r="C32" s="3" t="s">
        <v>35</v>
      </c>
      <c r="E32" s="4"/>
      <c r="F32" s="4" t="s">
        <v>309</v>
      </c>
      <c r="G32" s="4">
        <v>1</v>
      </c>
      <c r="H32" s="19">
        <v>59.37</v>
      </c>
      <c r="I32" s="19">
        <f t="shared" si="5"/>
        <v>59.37</v>
      </c>
      <c r="J32" s="4"/>
      <c r="K32" s="3" t="s">
        <v>443</v>
      </c>
    </row>
    <row r="33" spans="2:13" x14ac:dyDescent="0.25">
      <c r="B33" s="3" t="s">
        <v>91</v>
      </c>
      <c r="C33" s="3" t="s">
        <v>35</v>
      </c>
      <c r="E33" s="4"/>
      <c r="F33" s="4" t="s">
        <v>310</v>
      </c>
      <c r="G33" s="4">
        <v>1</v>
      </c>
      <c r="H33" s="19">
        <v>46.02</v>
      </c>
      <c r="I33" s="19">
        <f t="shared" si="5"/>
        <v>46.02</v>
      </c>
      <c r="J33" s="4"/>
      <c r="K33" s="3" t="s">
        <v>444</v>
      </c>
    </row>
    <row r="34" spans="2:13" x14ac:dyDescent="0.25">
      <c r="B34" s="3" t="s">
        <v>91</v>
      </c>
      <c r="C34" s="3" t="s">
        <v>35</v>
      </c>
      <c r="E34" s="4"/>
      <c r="F34" s="4" t="s">
        <v>311</v>
      </c>
      <c r="G34" s="4">
        <v>1</v>
      </c>
      <c r="H34" s="19">
        <v>5.65</v>
      </c>
      <c r="I34" s="19">
        <f t="shared" si="5"/>
        <v>5.65</v>
      </c>
      <c r="J34" s="4"/>
      <c r="K34" s="3" t="s">
        <v>445</v>
      </c>
    </row>
    <row r="35" spans="2:13" x14ac:dyDescent="0.25">
      <c r="B35" s="3" t="s">
        <v>317</v>
      </c>
      <c r="C35" s="3" t="s">
        <v>35</v>
      </c>
      <c r="F35" s="3" t="s">
        <v>321</v>
      </c>
      <c r="G35" s="3">
        <v>1</v>
      </c>
      <c r="H35" s="18">
        <v>0.03</v>
      </c>
      <c r="I35" s="19">
        <f t="shared" si="5"/>
        <v>0.03</v>
      </c>
      <c r="K35" s="3" t="s">
        <v>446</v>
      </c>
      <c r="M35">
        <v>3</v>
      </c>
    </row>
    <row r="36" spans="2:13" x14ac:dyDescent="0.25">
      <c r="B36" s="3" t="s">
        <v>317</v>
      </c>
      <c r="C36" s="3" t="s">
        <v>35</v>
      </c>
      <c r="F36" s="3" t="s">
        <v>322</v>
      </c>
      <c r="G36" s="3">
        <v>2</v>
      </c>
      <c r="H36" s="18">
        <v>0.03</v>
      </c>
      <c r="I36" s="19">
        <f t="shared" si="5"/>
        <v>0.06</v>
      </c>
      <c r="K36" s="3" t="s">
        <v>447</v>
      </c>
      <c r="M36">
        <v>6</v>
      </c>
    </row>
    <row r="37" spans="2:13" s="3" customFormat="1" x14ac:dyDescent="0.25">
      <c r="B37" s="3" t="s">
        <v>317</v>
      </c>
      <c r="C37" s="3" t="s">
        <v>35</v>
      </c>
      <c r="E37" s="4"/>
      <c r="F37" s="4" t="s">
        <v>323</v>
      </c>
      <c r="G37" s="3">
        <v>2</v>
      </c>
      <c r="H37" s="18">
        <v>0.03</v>
      </c>
      <c r="I37" s="19">
        <f t="shared" si="5"/>
        <v>0.06</v>
      </c>
      <c r="K37" s="3" t="s">
        <v>448</v>
      </c>
      <c r="L37"/>
      <c r="M37">
        <v>6</v>
      </c>
    </row>
    <row r="38" spans="2:13" x14ac:dyDescent="0.25">
      <c r="B38" s="3" t="s">
        <v>317</v>
      </c>
      <c r="C38" s="3" t="s">
        <v>35</v>
      </c>
      <c r="F38" s="3" t="s">
        <v>324</v>
      </c>
      <c r="G38" s="3">
        <v>2</v>
      </c>
      <c r="H38" s="18">
        <v>0.03</v>
      </c>
      <c r="I38" s="19">
        <f t="shared" si="5"/>
        <v>0.06</v>
      </c>
      <c r="K38" s="3" t="s">
        <v>449</v>
      </c>
      <c r="M38">
        <v>6</v>
      </c>
    </row>
    <row r="39" spans="2:13" x14ac:dyDescent="0.25">
      <c r="B39" s="3" t="s">
        <v>317</v>
      </c>
      <c r="C39" s="3" t="s">
        <v>35</v>
      </c>
      <c r="F39" s="3" t="s">
        <v>327</v>
      </c>
      <c r="G39" s="3">
        <v>6</v>
      </c>
      <c r="H39" s="18">
        <v>0.03</v>
      </c>
      <c r="I39" s="19">
        <f t="shared" si="5"/>
        <v>0.18</v>
      </c>
      <c r="K39" s="3" t="s">
        <v>450</v>
      </c>
      <c r="M39">
        <v>18</v>
      </c>
    </row>
    <row r="40" spans="2:13" x14ac:dyDescent="0.25">
      <c r="B40" s="3" t="s">
        <v>317</v>
      </c>
      <c r="C40" s="3" t="s">
        <v>35</v>
      </c>
      <c r="F40" s="3" t="s">
        <v>329</v>
      </c>
      <c r="G40" s="3">
        <v>1</v>
      </c>
      <c r="H40" s="18">
        <v>0.03</v>
      </c>
      <c r="I40" s="19">
        <f t="shared" si="5"/>
        <v>0.03</v>
      </c>
      <c r="K40" s="3" t="s">
        <v>451</v>
      </c>
      <c r="M40">
        <v>3</v>
      </c>
    </row>
    <row r="41" spans="2:13" x14ac:dyDescent="0.25">
      <c r="B41" s="3" t="s">
        <v>316</v>
      </c>
      <c r="C41" s="3" t="s">
        <v>35</v>
      </c>
      <c r="F41" s="3" t="s">
        <v>330</v>
      </c>
      <c r="G41" s="3">
        <v>4</v>
      </c>
      <c r="H41" s="18">
        <v>7.0000000000000007E-2</v>
      </c>
      <c r="I41" s="19">
        <f t="shared" si="5"/>
        <v>0.28000000000000003</v>
      </c>
      <c r="K41" s="3" t="s">
        <v>452</v>
      </c>
      <c r="M41">
        <v>12</v>
      </c>
    </row>
    <row r="42" spans="2:13" x14ac:dyDescent="0.25">
      <c r="B42" s="3" t="s">
        <v>316</v>
      </c>
      <c r="C42" s="3" t="s">
        <v>35</v>
      </c>
      <c r="F42" s="3" t="s">
        <v>331</v>
      </c>
      <c r="G42" s="3">
        <v>2</v>
      </c>
      <c r="H42" s="18">
        <v>7.0000000000000007E-2</v>
      </c>
      <c r="I42" s="19">
        <f t="shared" si="5"/>
        <v>0.14000000000000001</v>
      </c>
      <c r="K42" s="3" t="s">
        <v>453</v>
      </c>
      <c r="M42">
        <v>6</v>
      </c>
    </row>
    <row r="43" spans="2:13" x14ac:dyDescent="0.25">
      <c r="B43" s="3" t="s">
        <v>316</v>
      </c>
      <c r="C43" s="3" t="s">
        <v>35</v>
      </c>
      <c r="F43" s="3" t="s">
        <v>332</v>
      </c>
      <c r="G43" s="3">
        <v>1</v>
      </c>
      <c r="H43" s="18">
        <v>7.0000000000000007E-2</v>
      </c>
      <c r="I43" s="19">
        <f t="shared" si="5"/>
        <v>7.0000000000000007E-2</v>
      </c>
      <c r="K43" s="3" t="s">
        <v>454</v>
      </c>
      <c r="M43">
        <v>3</v>
      </c>
    </row>
    <row r="44" spans="2:13" x14ac:dyDescent="0.25">
      <c r="B44" s="3" t="s">
        <v>316</v>
      </c>
      <c r="C44" s="3" t="s">
        <v>35</v>
      </c>
      <c r="F44" s="3" t="s">
        <v>334</v>
      </c>
      <c r="G44" s="3">
        <v>2</v>
      </c>
      <c r="H44" s="18">
        <v>7.0000000000000007E-2</v>
      </c>
      <c r="I44" s="19">
        <f t="shared" si="5"/>
        <v>0.14000000000000001</v>
      </c>
      <c r="K44" s="3" t="s">
        <v>455</v>
      </c>
      <c r="M44">
        <v>6</v>
      </c>
    </row>
    <row r="45" spans="2:13" x14ac:dyDescent="0.25">
      <c r="B45" s="3" t="s">
        <v>316</v>
      </c>
      <c r="C45" s="3" t="s">
        <v>35</v>
      </c>
      <c r="F45" s="3" t="s">
        <v>335</v>
      </c>
      <c r="G45" s="3">
        <v>2</v>
      </c>
      <c r="H45" s="18">
        <v>7.0000000000000007E-2</v>
      </c>
      <c r="I45" s="19">
        <f t="shared" si="5"/>
        <v>0.14000000000000001</v>
      </c>
      <c r="K45" s="3" t="s">
        <v>456</v>
      </c>
      <c r="M45">
        <v>6</v>
      </c>
    </row>
    <row r="46" spans="2:13" x14ac:dyDescent="0.25">
      <c r="B46" s="3" t="s">
        <v>316</v>
      </c>
      <c r="C46" s="3" t="s">
        <v>35</v>
      </c>
      <c r="F46" s="3" t="s">
        <v>336</v>
      </c>
      <c r="G46" s="3">
        <v>1</v>
      </c>
      <c r="H46" s="18">
        <v>0.32</v>
      </c>
      <c r="I46" s="19">
        <f t="shared" si="5"/>
        <v>0.32</v>
      </c>
      <c r="K46" s="3" t="s">
        <v>457</v>
      </c>
      <c r="M46">
        <v>3</v>
      </c>
    </row>
    <row r="47" spans="2:13" x14ac:dyDescent="0.25">
      <c r="B47" s="3" t="s">
        <v>91</v>
      </c>
      <c r="C47" s="3" t="s">
        <v>35</v>
      </c>
      <c r="F47" s="3" t="s">
        <v>342</v>
      </c>
      <c r="G47" s="3">
        <v>3</v>
      </c>
      <c r="H47" s="18">
        <v>0.11</v>
      </c>
      <c r="I47" s="19">
        <f t="shared" si="5"/>
        <v>0.33</v>
      </c>
      <c r="K47" s="3" t="s">
        <v>458</v>
      </c>
      <c r="M47">
        <v>9</v>
      </c>
    </row>
    <row r="48" spans="2:13" x14ac:dyDescent="0.25">
      <c r="B48" s="3" t="s">
        <v>91</v>
      </c>
      <c r="C48" s="3" t="s">
        <v>35</v>
      </c>
      <c r="F48" s="3" t="s">
        <v>402</v>
      </c>
      <c r="G48" s="3">
        <v>1</v>
      </c>
      <c r="H48" s="18">
        <v>0.34</v>
      </c>
      <c r="I48" s="19">
        <f t="shared" si="5"/>
        <v>0.34</v>
      </c>
      <c r="K48" s="3" t="s">
        <v>459</v>
      </c>
      <c r="M48">
        <v>3</v>
      </c>
    </row>
    <row r="49" spans="2:13" x14ac:dyDescent="0.25">
      <c r="B49" s="3" t="s">
        <v>318</v>
      </c>
      <c r="C49" s="3" t="s">
        <v>35</v>
      </c>
      <c r="F49" s="3" t="s">
        <v>373</v>
      </c>
      <c r="G49" s="3">
        <v>4</v>
      </c>
      <c r="H49" s="18">
        <v>0.16</v>
      </c>
      <c r="I49" s="19">
        <f t="shared" si="5"/>
        <v>0.64</v>
      </c>
      <c r="K49" s="3" t="s">
        <v>460</v>
      </c>
      <c r="M49">
        <v>12</v>
      </c>
    </row>
    <row r="50" spans="2:13" x14ac:dyDescent="0.25">
      <c r="B50" s="3" t="s">
        <v>314</v>
      </c>
      <c r="C50" s="3" t="s">
        <v>35</v>
      </c>
      <c r="F50" s="3" t="s">
        <v>337</v>
      </c>
      <c r="G50" s="3">
        <v>2</v>
      </c>
      <c r="H50" s="18">
        <v>0.28999999999999998</v>
      </c>
      <c r="I50" s="19">
        <f t="shared" si="5"/>
        <v>0.57999999999999996</v>
      </c>
      <c r="K50" s="3" t="s">
        <v>461</v>
      </c>
      <c r="M50">
        <v>6</v>
      </c>
    </row>
    <row r="51" spans="2:13" x14ac:dyDescent="0.25">
      <c r="B51" s="3" t="s">
        <v>346</v>
      </c>
      <c r="C51" s="3" t="s">
        <v>35</v>
      </c>
      <c r="F51" s="3" t="s">
        <v>320</v>
      </c>
      <c r="G51" s="3">
        <v>1</v>
      </c>
      <c r="H51" s="18">
        <v>1.07</v>
      </c>
      <c r="I51" s="19">
        <f t="shared" si="5"/>
        <v>1.07</v>
      </c>
      <c r="K51" s="3" t="s">
        <v>462</v>
      </c>
      <c r="M51">
        <v>3</v>
      </c>
    </row>
    <row r="52" spans="2:13" x14ac:dyDescent="0.25">
      <c r="B52" s="3" t="s">
        <v>319</v>
      </c>
      <c r="C52" s="3" t="s">
        <v>35</v>
      </c>
      <c r="F52" s="3" t="s">
        <v>348</v>
      </c>
      <c r="G52" s="3">
        <v>1</v>
      </c>
      <c r="H52" s="18">
        <v>0.29399999999999998</v>
      </c>
      <c r="I52" s="19">
        <f t="shared" si="5"/>
        <v>0.29399999999999998</v>
      </c>
      <c r="K52" s="3" t="s">
        <v>463</v>
      </c>
      <c r="M52">
        <v>3</v>
      </c>
    </row>
    <row r="53" spans="2:13" x14ac:dyDescent="0.25">
      <c r="B53" s="3" t="s">
        <v>315</v>
      </c>
      <c r="C53" s="3" t="s">
        <v>35</v>
      </c>
      <c r="F53" s="3" t="s">
        <v>338</v>
      </c>
      <c r="G53" s="3">
        <v>2</v>
      </c>
      <c r="H53" s="18">
        <v>0.06</v>
      </c>
      <c r="I53" s="19">
        <f t="shared" si="5"/>
        <v>0.12</v>
      </c>
      <c r="K53" s="3" t="s">
        <v>464</v>
      </c>
      <c r="M53">
        <v>6</v>
      </c>
    </row>
    <row r="54" spans="2:13" x14ac:dyDescent="0.25">
      <c r="B54" s="3" t="s">
        <v>315</v>
      </c>
      <c r="C54" s="3" t="s">
        <v>35</v>
      </c>
      <c r="F54" s="3" t="s">
        <v>339</v>
      </c>
      <c r="G54" s="3">
        <v>1</v>
      </c>
      <c r="H54" s="18">
        <v>0.11</v>
      </c>
      <c r="I54" s="19">
        <f t="shared" si="5"/>
        <v>0.11</v>
      </c>
      <c r="K54" s="3" t="s">
        <v>465</v>
      </c>
      <c r="M54">
        <v>3</v>
      </c>
    </row>
    <row r="55" spans="2:13" x14ac:dyDescent="0.25">
      <c r="B55" s="3" t="s">
        <v>315</v>
      </c>
      <c r="C55" s="3" t="s">
        <v>35</v>
      </c>
      <c r="F55" s="3" t="s">
        <v>340</v>
      </c>
      <c r="G55" s="3">
        <v>1</v>
      </c>
      <c r="H55" s="18">
        <v>0.27</v>
      </c>
      <c r="I55" s="19">
        <f t="shared" si="5"/>
        <v>0.27</v>
      </c>
      <c r="K55" s="3" t="s">
        <v>466</v>
      </c>
      <c r="M55">
        <v>3</v>
      </c>
    </row>
    <row r="56" spans="2:13" x14ac:dyDescent="0.25">
      <c r="B56" s="3" t="s">
        <v>36</v>
      </c>
      <c r="C56" s="3" t="s">
        <v>35</v>
      </c>
      <c r="F56" s="3" t="s">
        <v>349</v>
      </c>
      <c r="G56" s="3">
        <v>1</v>
      </c>
      <c r="H56" s="18">
        <v>0.53</v>
      </c>
      <c r="I56" s="19">
        <f t="shared" si="5"/>
        <v>0.53</v>
      </c>
      <c r="K56" s="3" t="s">
        <v>467</v>
      </c>
      <c r="M56">
        <v>3</v>
      </c>
    </row>
    <row r="57" spans="2:13" x14ac:dyDescent="0.25">
      <c r="B57" s="3" t="s">
        <v>347</v>
      </c>
      <c r="C57" s="3" t="s">
        <v>35</v>
      </c>
      <c r="F57" s="3" t="s">
        <v>312</v>
      </c>
      <c r="G57" s="3">
        <v>1</v>
      </c>
      <c r="H57" s="18">
        <v>1.62</v>
      </c>
      <c r="I57" s="19">
        <f t="shared" si="5"/>
        <v>1.62</v>
      </c>
      <c r="K57" s="3" t="s">
        <v>468</v>
      </c>
      <c r="M57">
        <v>3</v>
      </c>
    </row>
    <row r="58" spans="2:13" x14ac:dyDescent="0.25">
      <c r="B58" s="3" t="s">
        <v>347</v>
      </c>
      <c r="C58" s="3" t="s">
        <v>35</v>
      </c>
      <c r="F58" s="3" t="s">
        <v>313</v>
      </c>
      <c r="G58" s="3">
        <v>1</v>
      </c>
      <c r="H58" s="18">
        <v>0.79200000000000004</v>
      </c>
      <c r="I58" s="19">
        <f t="shared" si="5"/>
        <v>0.79200000000000004</v>
      </c>
      <c r="K58" s="3" t="s">
        <v>469</v>
      </c>
      <c r="M58">
        <v>3</v>
      </c>
    </row>
    <row r="59" spans="2:13" x14ac:dyDescent="0.25">
      <c r="B59" s="3" t="s">
        <v>350</v>
      </c>
      <c r="C59" s="3" t="s">
        <v>35</v>
      </c>
      <c r="F59" s="3" t="s">
        <v>341</v>
      </c>
      <c r="G59" s="3">
        <v>1</v>
      </c>
      <c r="H59" s="18">
        <v>31.04</v>
      </c>
      <c r="I59" s="19">
        <f t="shared" si="5"/>
        <v>31.04</v>
      </c>
      <c r="K59" s="3" t="s">
        <v>470</v>
      </c>
      <c r="M59">
        <v>3</v>
      </c>
    </row>
    <row r="60" spans="2:13" x14ac:dyDescent="0.25">
      <c r="B60" s="3" t="s">
        <v>427</v>
      </c>
      <c r="C60" s="3" t="s">
        <v>35</v>
      </c>
      <c r="F60" s="3" t="s">
        <v>428</v>
      </c>
      <c r="I60" s="19"/>
      <c r="K60" s="3" t="s">
        <v>471</v>
      </c>
    </row>
    <row r="61" spans="2:13" x14ac:dyDescent="0.25">
      <c r="I61" s="19"/>
    </row>
    <row r="62" spans="2:13" x14ac:dyDescent="0.25">
      <c r="I62" s="19"/>
    </row>
  </sheetData>
  <phoneticPr fontId="10" type="noConversion"/>
  <conditionalFormatting sqref="E3:F69">
    <cfRule type="expression" dxfId="151" priority="15">
      <formula>$D3&lt;&gt;""</formula>
    </cfRule>
  </conditionalFormatting>
  <conditionalFormatting sqref="F3:F69">
    <cfRule type="expression" dxfId="150" priority="11">
      <formula>LEN(F3)&gt;40</formula>
    </cfRule>
  </conditionalFormatting>
  <conditionalFormatting sqref="A3:K69">
    <cfRule type="expression" dxfId="149" priority="12">
      <formula>$B3&lt;&gt;""</formula>
    </cfRule>
    <cfRule type="expression" dxfId="148" priority="13">
      <formula>$D3&lt;&gt;""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BE96-3B25-4770-914C-91E92FC88AE3}">
  <sheetPr codeName="Feuil4">
    <pageSetUpPr fitToPage="1"/>
  </sheetPr>
  <dimension ref="A1:K60"/>
  <sheetViews>
    <sheetView tabSelected="1" workbookViewId="0">
      <selection activeCell="E24" sqref="E24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160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22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>
        <f>SUM(I4:I27)</f>
        <v>17.180000000000003</v>
      </c>
      <c r="J3" s="2"/>
      <c r="K3" s="2" t="s">
        <v>23</v>
      </c>
    </row>
    <row r="4" spans="1:11" x14ac:dyDescent="0.25">
      <c r="D4" s="3" t="s">
        <v>101</v>
      </c>
      <c r="E4" s="3" t="s">
        <v>162</v>
      </c>
      <c r="F4" s="3" t="s">
        <v>163</v>
      </c>
      <c r="G4" s="3">
        <v>6</v>
      </c>
      <c r="H4" s="18">
        <v>0.03</v>
      </c>
      <c r="I4" s="18">
        <f t="shared" ref="I4:I5" si="0">G4*H4</f>
        <v>0.18</v>
      </c>
    </row>
    <row r="5" spans="1:11" x14ac:dyDescent="0.25">
      <c r="D5" s="3" t="s">
        <v>101</v>
      </c>
      <c r="E5" s="3" t="s">
        <v>139</v>
      </c>
      <c r="F5" s="3" t="s">
        <v>164</v>
      </c>
      <c r="G5" s="3">
        <v>6</v>
      </c>
      <c r="H5" s="18">
        <v>0.04</v>
      </c>
      <c r="I5" s="18">
        <f t="shared" si="0"/>
        <v>0.24</v>
      </c>
    </row>
    <row r="6" spans="1:11" x14ac:dyDescent="0.25">
      <c r="D6" s="3" t="s">
        <v>101</v>
      </c>
      <c r="E6" s="3" t="s">
        <v>137</v>
      </c>
      <c r="F6" s="3" t="s">
        <v>164</v>
      </c>
      <c r="G6" s="3">
        <v>12</v>
      </c>
      <c r="H6" s="18">
        <v>0.03</v>
      </c>
      <c r="I6" s="18">
        <f>G6*H6</f>
        <v>0.36</v>
      </c>
    </row>
    <row r="8" spans="1:11" x14ac:dyDescent="0.25">
      <c r="D8" s="3" t="s">
        <v>133</v>
      </c>
      <c r="E8" s="3" t="s">
        <v>150</v>
      </c>
      <c r="F8" s="3" t="s">
        <v>149</v>
      </c>
      <c r="G8" s="3">
        <v>32</v>
      </c>
      <c r="H8" s="18">
        <v>0.1</v>
      </c>
      <c r="I8" s="18">
        <f>G8*H8</f>
        <v>3.2</v>
      </c>
      <c r="J8" s="3" t="str">
        <f t="shared" ref="J8:J9" si="1">"= "&amp; G8 &amp; " x "&amp;H8&amp;"0"</f>
        <v>= 32 x 0,10</v>
      </c>
    </row>
    <row r="9" spans="1:11" x14ac:dyDescent="0.25">
      <c r="D9" s="3" t="s">
        <v>133</v>
      </c>
      <c r="E9" s="3" t="s">
        <v>152</v>
      </c>
      <c r="F9" s="3" t="s">
        <v>151</v>
      </c>
      <c r="G9" s="3">
        <v>32</v>
      </c>
      <c r="H9" s="18">
        <v>0.2</v>
      </c>
      <c r="I9" s="18">
        <f t="shared" ref="I9:I15" si="2">G9*H9</f>
        <v>6.4</v>
      </c>
      <c r="J9" s="3" t="str">
        <f t="shared" si="1"/>
        <v>= 32 x 0,20</v>
      </c>
    </row>
    <row r="10" spans="1:11" x14ac:dyDescent="0.25">
      <c r="D10" s="3" t="s">
        <v>133</v>
      </c>
      <c r="E10" s="3" t="s">
        <v>156</v>
      </c>
      <c r="F10" s="3" t="s">
        <v>157</v>
      </c>
      <c r="G10" s="3">
        <v>32</v>
      </c>
      <c r="H10" s="18">
        <v>0.1</v>
      </c>
      <c r="I10" s="18">
        <f t="shared" si="2"/>
        <v>3.2</v>
      </c>
      <c r="J10" s="3" t="str">
        <f>"= "&amp; G10 &amp; " x "&amp;H10&amp;"0"</f>
        <v>= 32 x 0,10</v>
      </c>
    </row>
    <row r="11" spans="1:11" x14ac:dyDescent="0.25">
      <c r="D11" s="3" t="s">
        <v>133</v>
      </c>
      <c r="E11" s="4" t="s">
        <v>142</v>
      </c>
      <c r="F11" s="3" t="s">
        <v>596</v>
      </c>
      <c r="G11" s="3">
        <f>SUM(G45:G50)</f>
        <v>18</v>
      </c>
      <c r="H11" s="18">
        <v>0.1</v>
      </c>
      <c r="I11" s="18">
        <f t="shared" si="2"/>
        <v>1.8</v>
      </c>
      <c r="J11" s="3" t="str">
        <f t="shared" ref="J11:J18" si="3">"= "&amp; G11 &amp; " x "&amp;H11&amp;"0"</f>
        <v>= 18 x 0,10</v>
      </c>
    </row>
    <row r="12" spans="1:11" x14ac:dyDescent="0.25">
      <c r="I12" s="18">
        <f t="shared" si="2"/>
        <v>0</v>
      </c>
      <c r="J12" s="3" t="str">
        <f t="shared" si="3"/>
        <v>=  x 0</v>
      </c>
    </row>
    <row r="13" spans="1:11" x14ac:dyDescent="0.25">
      <c r="E13" s="4"/>
      <c r="F13" s="4"/>
      <c r="I13" s="18">
        <f t="shared" si="2"/>
        <v>0</v>
      </c>
      <c r="J13" s="3" t="str">
        <f t="shared" si="3"/>
        <v>=  x 0</v>
      </c>
    </row>
    <row r="14" spans="1:11" x14ac:dyDescent="0.25">
      <c r="E14" s="4"/>
      <c r="F14" s="4"/>
      <c r="I14" s="18">
        <f t="shared" si="2"/>
        <v>0</v>
      </c>
      <c r="J14" s="3" t="str">
        <f t="shared" si="3"/>
        <v>=  x 0</v>
      </c>
    </row>
    <row r="15" spans="1:11" x14ac:dyDescent="0.25">
      <c r="E15" s="4"/>
      <c r="F15" s="4"/>
      <c r="G15" s="4"/>
      <c r="H15" s="19"/>
      <c r="I15" s="18">
        <f t="shared" si="2"/>
        <v>0</v>
      </c>
      <c r="J15" s="3" t="str">
        <f t="shared" si="3"/>
        <v>=  x 0</v>
      </c>
    </row>
    <row r="16" spans="1:11" x14ac:dyDescent="0.25">
      <c r="E16" s="4"/>
      <c r="F16" s="4"/>
      <c r="G16" s="4"/>
      <c r="H16" s="19"/>
      <c r="I16" s="19"/>
      <c r="J16" s="3" t="str">
        <f t="shared" si="3"/>
        <v>=  x 0</v>
      </c>
    </row>
    <row r="17" spans="2:10" x14ac:dyDescent="0.25">
      <c r="D17" s="3" t="s">
        <v>133</v>
      </c>
      <c r="E17" s="4" t="s">
        <v>142</v>
      </c>
      <c r="F17" s="4" t="s">
        <v>165</v>
      </c>
      <c r="G17" s="4">
        <v>6</v>
      </c>
      <c r="H17" s="19">
        <v>0.1</v>
      </c>
      <c r="I17" s="18">
        <f t="shared" ref="I17:I18" si="4">G17*H17</f>
        <v>0.60000000000000009</v>
      </c>
      <c r="J17" s="3" t="str">
        <f t="shared" si="3"/>
        <v>= 6 x 0,10</v>
      </c>
    </row>
    <row r="18" spans="2:10" x14ac:dyDescent="0.25">
      <c r="D18" s="3" t="s">
        <v>133</v>
      </c>
      <c r="E18" s="4" t="s">
        <v>144</v>
      </c>
      <c r="F18" s="4" t="s">
        <v>165</v>
      </c>
      <c r="G18" s="4">
        <v>6</v>
      </c>
      <c r="H18" s="19">
        <v>0.2</v>
      </c>
      <c r="I18" s="18">
        <f t="shared" si="4"/>
        <v>1.2000000000000002</v>
      </c>
      <c r="J18" s="3" t="str">
        <f t="shared" si="3"/>
        <v>= 6 x 0,20</v>
      </c>
    </row>
    <row r="19" spans="2:10" x14ac:dyDescent="0.25">
      <c r="E19" s="4"/>
      <c r="F19" s="4"/>
      <c r="G19" s="4"/>
      <c r="H19" s="19"/>
      <c r="I19" s="19"/>
      <c r="J19" s="4"/>
    </row>
    <row r="20" spans="2:10" x14ac:dyDescent="0.25">
      <c r="E20" s="4"/>
      <c r="F20" s="4"/>
      <c r="G20" s="4"/>
      <c r="H20" s="19"/>
      <c r="I20" s="19"/>
      <c r="J20" s="4"/>
    </row>
    <row r="21" spans="2:10" x14ac:dyDescent="0.25">
      <c r="E21" s="4"/>
      <c r="F21" s="4"/>
      <c r="G21" s="4"/>
      <c r="H21" s="19"/>
      <c r="I21" s="19"/>
      <c r="J21" s="4"/>
    </row>
    <row r="22" spans="2:10" x14ac:dyDescent="0.25">
      <c r="E22" s="4"/>
      <c r="F22" s="4"/>
      <c r="G22" s="4"/>
      <c r="H22" s="19"/>
      <c r="I22" s="19"/>
      <c r="J22" s="4"/>
    </row>
    <row r="23" spans="2:10" x14ac:dyDescent="0.25">
      <c r="E23" s="4"/>
      <c r="F23" s="4"/>
      <c r="G23" s="4"/>
      <c r="H23" s="19"/>
      <c r="I23" s="19"/>
      <c r="J23" s="4"/>
    </row>
    <row r="24" spans="2:10" x14ac:dyDescent="0.25">
      <c r="E24" s="4"/>
      <c r="F24" s="4"/>
      <c r="G24" s="4"/>
      <c r="H24" s="19"/>
      <c r="I24" s="19"/>
      <c r="J24" s="4"/>
    </row>
    <row r="25" spans="2:10" x14ac:dyDescent="0.25">
      <c r="E25" s="4"/>
      <c r="F25" s="4"/>
      <c r="G25" s="4"/>
      <c r="H25" s="19"/>
      <c r="I25" s="19"/>
      <c r="J25" s="4"/>
    </row>
    <row r="26" spans="2:10" x14ac:dyDescent="0.25">
      <c r="E26" s="4"/>
      <c r="F26" s="4"/>
      <c r="G26" s="4"/>
      <c r="H26" s="19"/>
      <c r="I26" s="19"/>
      <c r="J26" s="4"/>
    </row>
    <row r="27" spans="2:10" x14ac:dyDescent="0.25">
      <c r="E27" s="4"/>
      <c r="F27" s="4"/>
      <c r="G27" s="4"/>
      <c r="H27" s="19"/>
      <c r="I27" s="19"/>
      <c r="J27" s="4"/>
    </row>
    <row r="28" spans="2:10" x14ac:dyDescent="0.25">
      <c r="B28" s="3" t="s">
        <v>42</v>
      </c>
      <c r="C28" s="3" t="s">
        <v>35</v>
      </c>
      <c r="E28" s="4"/>
      <c r="F28" s="4" t="s">
        <v>99</v>
      </c>
      <c r="G28" s="4">
        <v>1</v>
      </c>
      <c r="H28" s="19">
        <v>21.23</v>
      </c>
      <c r="I28" s="19"/>
      <c r="J28" s="4"/>
    </row>
    <row r="29" spans="2:10" x14ac:dyDescent="0.25">
      <c r="E29" s="4"/>
      <c r="F29" s="4"/>
      <c r="G29" s="4"/>
      <c r="H29" s="19"/>
      <c r="I29" s="19"/>
      <c r="J29" s="4"/>
    </row>
    <row r="30" spans="2:10" x14ac:dyDescent="0.25">
      <c r="B30" s="3" t="s">
        <v>45</v>
      </c>
      <c r="C30" s="3" t="s">
        <v>35</v>
      </c>
      <c r="E30" s="4"/>
      <c r="F30" s="4" t="s">
        <v>98</v>
      </c>
      <c r="G30" s="4">
        <v>1</v>
      </c>
      <c r="H30" s="19">
        <v>46.31</v>
      </c>
      <c r="I30" s="19"/>
      <c r="J30" s="4"/>
    </row>
    <row r="31" spans="2:10" x14ac:dyDescent="0.25">
      <c r="E31" s="4"/>
      <c r="F31" s="4"/>
      <c r="G31" s="4"/>
      <c r="H31" s="19"/>
      <c r="I31" s="19"/>
      <c r="J31" s="4"/>
    </row>
    <row r="32" spans="2:10" x14ac:dyDescent="0.25">
      <c r="B32" s="3" t="s">
        <v>46</v>
      </c>
      <c r="C32" s="3" t="s">
        <v>8</v>
      </c>
      <c r="F32" s="4"/>
      <c r="G32" s="3">
        <v>1</v>
      </c>
    </row>
    <row r="33" spans="2:11" x14ac:dyDescent="0.25">
      <c r="D33" s="3" t="s">
        <v>132</v>
      </c>
      <c r="E33" s="4" t="s">
        <v>161</v>
      </c>
      <c r="F33" s="4" t="s">
        <v>424</v>
      </c>
      <c r="G33" s="3">
        <f>0.04*0.12</f>
        <v>4.7999999999999996E-3</v>
      </c>
      <c r="H33" s="18">
        <f>74.42/(1.25*0.61)</f>
        <v>97.600000000000009</v>
      </c>
      <c r="I33" s="18">
        <f>G33*H33</f>
        <v>0.46848000000000001</v>
      </c>
    </row>
    <row r="34" spans="2:11" x14ac:dyDescent="0.25">
      <c r="D34" s="3" t="s">
        <v>133</v>
      </c>
      <c r="E34" s="4" t="s">
        <v>134</v>
      </c>
      <c r="F34" s="4" t="s">
        <v>135</v>
      </c>
      <c r="I34" s="18">
        <v>0.61</v>
      </c>
      <c r="J34" s="4" t="s">
        <v>423</v>
      </c>
    </row>
    <row r="35" spans="2:11" x14ac:dyDescent="0.25">
      <c r="D35" s="3" t="s">
        <v>133</v>
      </c>
      <c r="E35" s="4" t="s">
        <v>136</v>
      </c>
      <c r="F35" s="4" t="s">
        <v>135</v>
      </c>
      <c r="G35" s="4">
        <f>G33</f>
        <v>4.7999999999999996E-3</v>
      </c>
      <c r="H35" s="30">
        <v>1.87</v>
      </c>
      <c r="I35" s="18">
        <f>G35*H35</f>
        <v>8.9759999999999996E-3</v>
      </c>
      <c r="J35" s="4"/>
    </row>
    <row r="36" spans="2:11" x14ac:dyDescent="0.25">
      <c r="D36" s="3" t="s">
        <v>133</v>
      </c>
      <c r="E36" s="4" t="s">
        <v>135</v>
      </c>
      <c r="F36" s="4" t="s">
        <v>135</v>
      </c>
      <c r="G36" s="4">
        <v>286</v>
      </c>
      <c r="H36" s="30">
        <v>2.8289877074371322E-4</v>
      </c>
      <c r="I36" s="19">
        <v>0.41</v>
      </c>
      <c r="J36" s="4"/>
    </row>
    <row r="37" spans="2:11" x14ac:dyDescent="0.25">
      <c r="E37" s="4"/>
      <c r="F37" s="4"/>
      <c r="G37" s="4"/>
      <c r="H37" s="19"/>
      <c r="I37" s="19"/>
      <c r="J37" s="4"/>
    </row>
    <row r="38" spans="2:11" x14ac:dyDescent="0.25">
      <c r="E38" s="4"/>
      <c r="F38" s="4"/>
      <c r="G38" s="4"/>
      <c r="H38" s="19"/>
      <c r="I38" s="19"/>
      <c r="J38" s="4"/>
    </row>
    <row r="39" spans="2:11" x14ac:dyDescent="0.25">
      <c r="E39" s="4"/>
      <c r="F39" s="4"/>
      <c r="G39" s="4"/>
      <c r="H39" s="19"/>
      <c r="I39" s="19"/>
      <c r="J39" s="4"/>
    </row>
    <row r="40" spans="2:11" x14ac:dyDescent="0.25">
      <c r="E40" s="4"/>
      <c r="F40" s="4"/>
      <c r="G40" s="4"/>
      <c r="H40" s="19"/>
      <c r="I40" s="19"/>
      <c r="J40" s="4"/>
    </row>
    <row r="41" spans="2:11" x14ac:dyDescent="0.25">
      <c r="E41" s="4"/>
      <c r="F41" s="4"/>
      <c r="G41" s="4"/>
      <c r="H41" s="19"/>
      <c r="I41" s="19"/>
      <c r="J41" s="4"/>
    </row>
    <row r="42" spans="2:11" x14ac:dyDescent="0.25">
      <c r="E42" s="4"/>
      <c r="F42" s="4"/>
      <c r="G42" s="4"/>
      <c r="H42" s="19"/>
      <c r="I42" s="19"/>
      <c r="J42" s="4"/>
    </row>
    <row r="43" spans="2:11" x14ac:dyDescent="0.25">
      <c r="E43" s="4"/>
      <c r="F43" s="4"/>
      <c r="G43" s="4"/>
      <c r="H43" s="19"/>
      <c r="I43" s="19"/>
      <c r="J43" s="4"/>
    </row>
    <row r="44" spans="2:11" x14ac:dyDescent="0.25">
      <c r="E44" s="4"/>
      <c r="F44" s="4"/>
      <c r="G44" s="4"/>
      <c r="H44" s="19"/>
      <c r="I44" s="19"/>
      <c r="J44" s="4"/>
    </row>
    <row r="45" spans="2:11" x14ac:dyDescent="0.25">
      <c r="B45" s="3" t="s">
        <v>43</v>
      </c>
      <c r="C45" s="3" t="s">
        <v>35</v>
      </c>
      <c r="E45" s="4"/>
      <c r="F45" s="4" t="s">
        <v>472</v>
      </c>
      <c r="G45" s="4">
        <v>5</v>
      </c>
      <c r="H45" s="19">
        <v>0.36</v>
      </c>
      <c r="I45" s="19">
        <f>G45*H45</f>
        <v>1.7999999999999998</v>
      </c>
      <c r="J45" s="4"/>
      <c r="K45" s="3" t="s">
        <v>473</v>
      </c>
    </row>
    <row r="46" spans="2:11" x14ac:dyDescent="0.25">
      <c r="B46" s="3" t="s">
        <v>47</v>
      </c>
      <c r="C46" s="3" t="s">
        <v>35</v>
      </c>
      <c r="E46" s="4"/>
      <c r="F46" s="4" t="s">
        <v>472</v>
      </c>
      <c r="G46" s="4">
        <v>4</v>
      </c>
      <c r="H46" s="19">
        <v>0.36</v>
      </c>
      <c r="I46" s="19">
        <f t="shared" ref="I46:I52" si="5">G46*H46</f>
        <v>1.44</v>
      </c>
      <c r="J46" s="4"/>
      <c r="K46" s="3" t="s">
        <v>474</v>
      </c>
    </row>
    <row r="47" spans="2:11" x14ac:dyDescent="0.25">
      <c r="B47" s="3" t="s">
        <v>48</v>
      </c>
      <c r="C47" s="3" t="s">
        <v>35</v>
      </c>
      <c r="E47" s="4"/>
      <c r="F47" s="4" t="s">
        <v>472</v>
      </c>
      <c r="G47" s="4">
        <v>1</v>
      </c>
      <c r="H47" s="19">
        <v>0.36</v>
      </c>
      <c r="I47" s="19">
        <f t="shared" si="5"/>
        <v>0.36</v>
      </c>
      <c r="J47" s="4"/>
      <c r="K47" s="3" t="s">
        <v>475</v>
      </c>
    </row>
    <row r="48" spans="2:11" x14ac:dyDescent="0.25">
      <c r="B48" s="3" t="s">
        <v>49</v>
      </c>
      <c r="C48" s="3" t="s">
        <v>35</v>
      </c>
      <c r="E48" s="4"/>
      <c r="F48" s="4" t="s">
        <v>472</v>
      </c>
      <c r="G48" s="4">
        <v>3</v>
      </c>
      <c r="H48" s="19">
        <v>0.36</v>
      </c>
      <c r="I48" s="19">
        <f t="shared" si="5"/>
        <v>1.08</v>
      </c>
      <c r="J48" s="4"/>
      <c r="K48" s="3" t="s">
        <v>476</v>
      </c>
    </row>
    <row r="49" spans="2:11" x14ac:dyDescent="0.25">
      <c r="B49" s="3" t="s">
        <v>50</v>
      </c>
      <c r="C49" s="3" t="s">
        <v>35</v>
      </c>
      <c r="E49" s="4"/>
      <c r="F49" s="4" t="s">
        <v>472</v>
      </c>
      <c r="G49" s="4">
        <v>1</v>
      </c>
      <c r="H49" s="19">
        <v>0.36</v>
      </c>
      <c r="I49" s="19">
        <f t="shared" si="5"/>
        <v>0.36</v>
      </c>
      <c r="J49" s="4"/>
      <c r="K49" s="3" t="s">
        <v>477</v>
      </c>
    </row>
    <row r="50" spans="2:11" x14ac:dyDescent="0.25">
      <c r="B50" s="3" t="s">
        <v>44</v>
      </c>
      <c r="C50" s="3" t="s">
        <v>35</v>
      </c>
      <c r="E50" s="4"/>
      <c r="F50" s="20" t="s">
        <v>100</v>
      </c>
      <c r="G50" s="4">
        <v>4</v>
      </c>
      <c r="H50" s="19">
        <v>2.68</v>
      </c>
      <c r="I50" s="19">
        <f t="shared" si="5"/>
        <v>10.72</v>
      </c>
      <c r="J50" s="4"/>
      <c r="K50" s="3" t="s">
        <v>478</v>
      </c>
    </row>
    <row r="51" spans="2:11" x14ac:dyDescent="0.25">
      <c r="B51" s="3" t="s">
        <v>593</v>
      </c>
      <c r="C51" s="3" t="s">
        <v>35</v>
      </c>
      <c r="E51" s="4"/>
      <c r="F51" s="4" t="s">
        <v>594</v>
      </c>
      <c r="G51" s="4">
        <f>8*2+4*4</f>
        <v>32</v>
      </c>
      <c r="H51" s="19">
        <v>0.219</v>
      </c>
      <c r="I51" s="19">
        <f t="shared" si="5"/>
        <v>7.008</v>
      </c>
      <c r="J51" s="4"/>
    </row>
    <row r="52" spans="2:11" x14ac:dyDescent="0.25">
      <c r="B52" s="3" t="s">
        <v>593</v>
      </c>
      <c r="C52" s="3" t="s">
        <v>35</v>
      </c>
      <c r="E52" s="4"/>
      <c r="F52" s="4" t="s">
        <v>595</v>
      </c>
      <c r="G52" s="4">
        <f>G51</f>
        <v>32</v>
      </c>
      <c r="H52" s="19">
        <v>0.06</v>
      </c>
      <c r="I52" s="19">
        <f t="shared" si="5"/>
        <v>1.92</v>
      </c>
      <c r="J52" s="4"/>
    </row>
    <row r="53" spans="2:11" x14ac:dyDescent="0.25">
      <c r="E53" s="4"/>
      <c r="F53" s="4"/>
      <c r="G53" s="4"/>
      <c r="H53" s="19"/>
      <c r="I53" s="19"/>
      <c r="J53" s="4"/>
    </row>
    <row r="54" spans="2:11" x14ac:dyDescent="0.25">
      <c r="E54" s="4"/>
      <c r="F54" s="4"/>
    </row>
    <row r="55" spans="2:11" x14ac:dyDescent="0.25">
      <c r="E55" s="4"/>
      <c r="F55" s="4"/>
    </row>
    <row r="56" spans="2:11" x14ac:dyDescent="0.25">
      <c r="E56" s="4"/>
      <c r="F56" s="4"/>
    </row>
    <row r="59" spans="2:11" x14ac:dyDescent="0.25">
      <c r="E59" s="4"/>
      <c r="F59" s="4"/>
    </row>
    <row r="60" spans="2:11" x14ac:dyDescent="0.25">
      <c r="E60" s="4"/>
      <c r="F60" s="4"/>
    </row>
  </sheetData>
  <phoneticPr fontId="10" type="noConversion"/>
  <conditionalFormatting sqref="E12:F75 F11 E3:F10">
    <cfRule type="expression" dxfId="147" priority="16">
      <formula>$D3&lt;&gt;""</formula>
    </cfRule>
  </conditionalFormatting>
  <conditionalFormatting sqref="A35:G35 A34:I34 K34 A36:F36 K36 I35:K35 I36 A37:K75 A19:K33 A11:D11 F11:I11 A12:I18 J11:K18 A3:K10">
    <cfRule type="expression" dxfId="146" priority="15">
      <formula>$B3&lt;&gt;""</formula>
    </cfRule>
    <cfRule type="expression" dxfId="145" priority="17">
      <formula>$D3&lt;&gt;""</formula>
    </cfRule>
  </conditionalFormatting>
  <conditionalFormatting sqref="F3:F75">
    <cfRule type="expression" dxfId="144" priority="14">
      <formula>LEN(F3)&gt;40</formula>
    </cfRule>
  </conditionalFormatting>
  <conditionalFormatting sqref="J34">
    <cfRule type="expression" dxfId="143" priority="12">
      <formula>$B34&lt;&gt;""</formula>
    </cfRule>
    <cfRule type="expression" dxfId="142" priority="13">
      <formula>$D34&lt;&gt;""</formula>
    </cfRule>
  </conditionalFormatting>
  <conditionalFormatting sqref="J36">
    <cfRule type="expression" dxfId="141" priority="10">
      <formula>$B36&lt;&gt;""</formula>
    </cfRule>
    <cfRule type="expression" dxfId="140" priority="11">
      <formula>$D36&lt;&gt;""</formula>
    </cfRule>
  </conditionalFormatting>
  <conditionalFormatting sqref="H35">
    <cfRule type="expression" dxfId="139" priority="8">
      <formula>$B35&lt;&gt;""</formula>
    </cfRule>
    <cfRule type="expression" dxfId="138" priority="9">
      <formula>$D35&lt;&gt;""</formula>
    </cfRule>
  </conditionalFormatting>
  <conditionalFormatting sqref="G36">
    <cfRule type="expression" dxfId="137" priority="6">
      <formula>$B36&lt;&gt;""</formula>
    </cfRule>
    <cfRule type="expression" dxfId="136" priority="7">
      <formula>$D36&lt;&gt;""</formula>
    </cfRule>
  </conditionalFormatting>
  <conditionalFormatting sqref="H36">
    <cfRule type="expression" dxfId="135" priority="4">
      <formula>$B36&lt;&gt;""</formula>
    </cfRule>
    <cfRule type="expression" dxfId="134" priority="5">
      <formula>$D36&lt;&gt;""</formula>
    </cfRule>
  </conditionalFormatting>
  <conditionalFormatting sqref="E11">
    <cfRule type="expression" dxfId="133" priority="1">
      <formula>$B11&lt;&gt;""</formula>
    </cfRule>
    <cfRule type="expression" dxfId="132" priority="2">
      <formula>$D11&lt;&gt;""</formula>
    </cfRule>
  </conditionalFormatting>
  <conditionalFormatting sqref="E11">
    <cfRule type="expression" dxfId="131" priority="3">
      <formula>$D11&lt;&gt;""</formula>
    </cfRule>
  </conditionalFormatting>
  <hyperlinks>
    <hyperlink ref="F50" r:id="rId1" xr:uid="{B89D36A3-32E0-450A-99B3-66C16CDE0514}"/>
  </hyperlinks>
  <pageMargins left="0.25" right="0.25" top="0.75" bottom="0.75" header="0.3" footer="0.3"/>
  <pageSetup paperSize="9" scale="72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4FFA-2781-44B5-AC12-719380A0C3D1}">
  <sheetPr codeName="Feuil5">
    <pageSetUpPr fitToPage="1"/>
  </sheetPr>
  <dimension ref="A1:K61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354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111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353</v>
      </c>
    </row>
    <row r="4" spans="1:11" x14ac:dyDescent="0.25">
      <c r="D4" s="3" t="s">
        <v>132</v>
      </c>
      <c r="E4" s="3" t="s">
        <v>418</v>
      </c>
      <c r="G4" s="3">
        <v>0.7</v>
      </c>
      <c r="H4" s="18">
        <v>0.3</v>
      </c>
      <c r="I4" s="18">
        <f>G4*H4</f>
        <v>0.21</v>
      </c>
    </row>
    <row r="8" spans="1:11" x14ac:dyDescent="0.25">
      <c r="D8" s="3" t="s">
        <v>133</v>
      </c>
      <c r="E8" s="3" t="s">
        <v>406</v>
      </c>
      <c r="F8" s="3" t="s">
        <v>407</v>
      </c>
      <c r="G8" s="3">
        <v>1</v>
      </c>
      <c r="H8" s="18">
        <v>2.0299999999999998</v>
      </c>
      <c r="I8" s="18">
        <f t="shared" ref="I8:I10" si="0">G8*H8</f>
        <v>2.0299999999999998</v>
      </c>
      <c r="J8" s="3" t="str">
        <f t="shared" ref="J8:J10" si="1">"= "&amp; G8 &amp; " x "&amp;H8&amp;"0"</f>
        <v>= 1 x 2,030</v>
      </c>
    </row>
    <row r="9" spans="1:11" x14ac:dyDescent="0.25">
      <c r="D9" s="3" t="s">
        <v>133</v>
      </c>
      <c r="E9" s="3" t="s">
        <v>408</v>
      </c>
      <c r="F9" s="3" t="s">
        <v>409</v>
      </c>
      <c r="G9" s="3">
        <f>SUM(G30:G39,G41:G45)</f>
        <v>45</v>
      </c>
      <c r="H9" s="18">
        <v>0.2</v>
      </c>
      <c r="I9" s="18">
        <f t="shared" si="0"/>
        <v>9</v>
      </c>
      <c r="J9" s="3" t="str">
        <f t="shared" si="1"/>
        <v>= 45 x 0,20</v>
      </c>
    </row>
    <row r="10" spans="1:11" x14ac:dyDescent="0.25">
      <c r="D10" s="3" t="s">
        <v>133</v>
      </c>
      <c r="E10" s="4" t="s">
        <v>410</v>
      </c>
      <c r="F10" s="4" t="s">
        <v>411</v>
      </c>
      <c r="G10" s="3">
        <v>1</v>
      </c>
      <c r="H10" s="18">
        <v>3.09</v>
      </c>
      <c r="I10" s="18">
        <f t="shared" si="0"/>
        <v>3.09</v>
      </c>
      <c r="J10" s="3" t="str">
        <f t="shared" si="1"/>
        <v>= 1 x 3,090</v>
      </c>
    </row>
    <row r="11" spans="1:11" x14ac:dyDescent="0.25">
      <c r="E11" s="4"/>
      <c r="F11" s="4"/>
      <c r="J11" s="3" t="str">
        <f>"= "&amp; G11 &amp; " x "&amp;H11&amp;"0"</f>
        <v>=  x 0</v>
      </c>
    </row>
    <row r="12" spans="1:11" x14ac:dyDescent="0.25">
      <c r="D12" s="3" t="s">
        <v>133</v>
      </c>
      <c r="E12" s="4" t="s">
        <v>284</v>
      </c>
      <c r="F12" s="4" t="s">
        <v>285</v>
      </c>
      <c r="G12" s="4">
        <f>G29*6+G40*2</f>
        <v>12</v>
      </c>
      <c r="H12" s="19">
        <v>0.41</v>
      </c>
      <c r="I12" s="18">
        <f>G12*H12</f>
        <v>4.92</v>
      </c>
      <c r="J12" s="3" t="str">
        <f t="shared" ref="J12:J21" si="2">"= "&amp; G12 &amp; " x "&amp;H12&amp;"0"</f>
        <v>= 12 x 0,410</v>
      </c>
    </row>
    <row r="13" spans="1:11" x14ac:dyDescent="0.25">
      <c r="E13" s="4"/>
      <c r="F13" s="4"/>
      <c r="G13" s="4"/>
      <c r="H13" s="19"/>
      <c r="I13" s="19"/>
      <c r="J13" s="3" t="str">
        <f t="shared" si="2"/>
        <v>=  x 0</v>
      </c>
    </row>
    <row r="14" spans="1:11" x14ac:dyDescent="0.25">
      <c r="D14" s="3" t="s">
        <v>133</v>
      </c>
      <c r="E14" s="4" t="s">
        <v>416</v>
      </c>
      <c r="F14" s="4" t="s">
        <v>417</v>
      </c>
      <c r="G14" s="4">
        <v>3</v>
      </c>
      <c r="H14" s="19">
        <v>0.81</v>
      </c>
      <c r="I14" s="18">
        <f t="shared" ref="I14:I21" si="3">G14*H14</f>
        <v>2.4300000000000002</v>
      </c>
      <c r="J14" s="3" t="str">
        <f t="shared" si="2"/>
        <v>= 3 x 0,810</v>
      </c>
    </row>
    <row r="15" spans="1:11" x14ac:dyDescent="0.25">
      <c r="D15" s="3" t="s">
        <v>133</v>
      </c>
      <c r="E15" s="4" t="s">
        <v>147</v>
      </c>
      <c r="F15" s="4" t="s">
        <v>148</v>
      </c>
      <c r="G15" s="4">
        <v>7</v>
      </c>
      <c r="H15" s="19">
        <v>0.1</v>
      </c>
      <c r="I15" s="18">
        <f t="shared" si="3"/>
        <v>0.70000000000000007</v>
      </c>
      <c r="J15" s="3" t="str">
        <f t="shared" si="2"/>
        <v>= 7 x 0,10</v>
      </c>
    </row>
    <row r="16" spans="1:11" x14ac:dyDescent="0.25">
      <c r="D16" s="3" t="s">
        <v>133</v>
      </c>
      <c r="E16" s="4" t="s">
        <v>150</v>
      </c>
      <c r="F16" s="4" t="s">
        <v>149</v>
      </c>
      <c r="G16" s="4">
        <f>2*G15</f>
        <v>14</v>
      </c>
      <c r="H16" s="19">
        <v>0.1</v>
      </c>
      <c r="I16" s="18">
        <f t="shared" si="3"/>
        <v>1.4000000000000001</v>
      </c>
      <c r="J16" s="3" t="str">
        <f t="shared" si="2"/>
        <v>= 14 x 0,10</v>
      </c>
    </row>
    <row r="17" spans="2:11" x14ac:dyDescent="0.25">
      <c r="D17" s="3" t="s">
        <v>133</v>
      </c>
      <c r="E17" s="4" t="s">
        <v>152</v>
      </c>
      <c r="F17" s="4" t="s">
        <v>151</v>
      </c>
      <c r="G17" s="4">
        <f>G16</f>
        <v>14</v>
      </c>
      <c r="H17" s="19">
        <v>0.2</v>
      </c>
      <c r="I17" s="18">
        <f t="shared" si="3"/>
        <v>2.8000000000000003</v>
      </c>
      <c r="J17" s="3" t="str">
        <f t="shared" si="2"/>
        <v>= 14 x 0,20</v>
      </c>
    </row>
    <row r="18" spans="2:11" x14ac:dyDescent="0.25">
      <c r="D18" s="3" t="s">
        <v>133</v>
      </c>
      <c r="E18" s="4" t="s">
        <v>156</v>
      </c>
      <c r="F18" s="4" t="s">
        <v>157</v>
      </c>
      <c r="G18" s="4">
        <f>G17</f>
        <v>14</v>
      </c>
      <c r="H18" s="19">
        <v>0.1</v>
      </c>
      <c r="I18" s="18">
        <f t="shared" si="3"/>
        <v>1.4000000000000001</v>
      </c>
      <c r="J18" s="3" t="str">
        <f t="shared" si="2"/>
        <v>= 14 x 0,10</v>
      </c>
    </row>
    <row r="19" spans="2:11" x14ac:dyDescent="0.25">
      <c r="D19" s="3" t="s">
        <v>133</v>
      </c>
      <c r="E19" s="4" t="s">
        <v>154</v>
      </c>
      <c r="F19" s="4" t="s">
        <v>155</v>
      </c>
      <c r="G19" s="4">
        <v>1</v>
      </c>
      <c r="H19" s="19">
        <v>0.1</v>
      </c>
      <c r="I19" s="18">
        <f t="shared" si="3"/>
        <v>0.1</v>
      </c>
      <c r="J19" s="3" t="str">
        <f t="shared" si="2"/>
        <v>= 1 x 0,10</v>
      </c>
    </row>
    <row r="20" spans="2:11" x14ac:dyDescent="0.25">
      <c r="D20" s="3" t="s">
        <v>133</v>
      </c>
      <c r="E20" s="4" t="s">
        <v>142</v>
      </c>
      <c r="F20" s="4" t="s">
        <v>419</v>
      </c>
      <c r="G20" s="4">
        <v>2</v>
      </c>
      <c r="H20" s="19">
        <v>0.1</v>
      </c>
      <c r="I20" s="18">
        <f t="shared" si="3"/>
        <v>0.2</v>
      </c>
      <c r="J20" s="3" t="str">
        <f t="shared" si="2"/>
        <v>= 2 x 0,10</v>
      </c>
    </row>
    <row r="21" spans="2:11" x14ac:dyDescent="0.25">
      <c r="D21" s="3" t="s">
        <v>133</v>
      </c>
      <c r="E21" s="4" t="s">
        <v>144</v>
      </c>
      <c r="F21" s="4" t="s">
        <v>419</v>
      </c>
      <c r="G21" s="4">
        <v>2</v>
      </c>
      <c r="H21" s="19">
        <v>0.2</v>
      </c>
      <c r="I21" s="18">
        <f t="shared" si="3"/>
        <v>0.4</v>
      </c>
      <c r="J21" s="3" t="str">
        <f t="shared" si="2"/>
        <v>= 2 x 0,20</v>
      </c>
    </row>
    <row r="22" spans="2:11" x14ac:dyDescent="0.25">
      <c r="E22" s="4"/>
      <c r="F22" s="4"/>
      <c r="G22" s="4"/>
      <c r="H22" s="19"/>
      <c r="I22" s="19"/>
      <c r="J22" s="4"/>
    </row>
    <row r="23" spans="2:11" x14ac:dyDescent="0.25">
      <c r="E23" s="4"/>
      <c r="F23" s="4"/>
      <c r="G23" s="4"/>
      <c r="H23" s="19"/>
      <c r="I23" s="19"/>
      <c r="J23" s="4"/>
    </row>
    <row r="24" spans="2:11" x14ac:dyDescent="0.25">
      <c r="D24" s="3" t="s">
        <v>403</v>
      </c>
      <c r="E24" s="4" t="s">
        <v>404</v>
      </c>
      <c r="F24" s="4" t="s">
        <v>405</v>
      </c>
      <c r="G24" s="4">
        <v>1</v>
      </c>
      <c r="H24" s="19">
        <v>49</v>
      </c>
      <c r="I24" s="18">
        <f>G24*H24</f>
        <v>49</v>
      </c>
      <c r="J24" s="4"/>
    </row>
    <row r="25" spans="2:11" x14ac:dyDescent="0.25">
      <c r="E25" s="4"/>
      <c r="F25" s="4"/>
      <c r="G25" s="4"/>
      <c r="H25" s="19"/>
      <c r="I25" s="19"/>
      <c r="J25" s="4"/>
    </row>
    <row r="26" spans="2:11" x14ac:dyDescent="0.25">
      <c r="B26" s="3" t="s">
        <v>20</v>
      </c>
      <c r="C26" s="3" t="s">
        <v>35</v>
      </c>
      <c r="E26" s="4"/>
      <c r="F26" s="4" t="s">
        <v>479</v>
      </c>
      <c r="G26" s="4">
        <v>1</v>
      </c>
      <c r="H26" s="19">
        <v>11.46</v>
      </c>
      <c r="I26" s="19">
        <f t="shared" ref="I26:I28" si="4">G26*H26</f>
        <v>11.46</v>
      </c>
      <c r="J26" s="4"/>
      <c r="K26" s="3" t="s">
        <v>480</v>
      </c>
    </row>
    <row r="27" spans="2:11" x14ac:dyDescent="0.25">
      <c r="B27" s="3" t="s">
        <v>67</v>
      </c>
      <c r="C27" s="3" t="s">
        <v>35</v>
      </c>
      <c r="E27" s="4"/>
      <c r="F27" s="4" t="s">
        <v>440</v>
      </c>
      <c r="G27" s="4">
        <v>1</v>
      </c>
      <c r="H27" s="19">
        <v>55</v>
      </c>
      <c r="I27" s="19">
        <f t="shared" si="4"/>
        <v>55</v>
      </c>
      <c r="J27" s="4"/>
      <c r="K27" s="3" t="s">
        <v>481</v>
      </c>
    </row>
    <row r="28" spans="2:11" x14ac:dyDescent="0.25">
      <c r="B28" s="3" t="s">
        <v>91</v>
      </c>
      <c r="C28" s="3" t="s">
        <v>35</v>
      </c>
      <c r="E28" s="4"/>
      <c r="F28" s="4" t="s">
        <v>379</v>
      </c>
      <c r="G28" s="4">
        <v>1</v>
      </c>
      <c r="H28" s="19">
        <v>53.51</v>
      </c>
      <c r="I28" s="19">
        <f t="shared" si="4"/>
        <v>53.51</v>
      </c>
      <c r="J28" s="4"/>
      <c r="K28" s="3" t="s">
        <v>482</v>
      </c>
    </row>
    <row r="29" spans="2:11" x14ac:dyDescent="0.25">
      <c r="B29" s="3" t="s">
        <v>315</v>
      </c>
      <c r="C29" s="3" t="s">
        <v>35</v>
      </c>
      <c r="E29" s="4"/>
      <c r="F29" s="4" t="s">
        <v>355</v>
      </c>
      <c r="G29" s="4">
        <v>1</v>
      </c>
      <c r="H29" s="19">
        <v>1.08</v>
      </c>
      <c r="I29" s="19">
        <f>G29*H29</f>
        <v>1.08</v>
      </c>
      <c r="J29" s="4"/>
      <c r="K29" s="3" t="s">
        <v>483</v>
      </c>
    </row>
    <row r="30" spans="2:11" x14ac:dyDescent="0.25">
      <c r="B30" s="3" t="s">
        <v>317</v>
      </c>
      <c r="C30" s="3" t="s">
        <v>35</v>
      </c>
      <c r="E30" s="4"/>
      <c r="F30" s="4" t="s">
        <v>501</v>
      </c>
      <c r="G30" s="4">
        <v>2</v>
      </c>
      <c r="H30" s="19">
        <v>0.03</v>
      </c>
      <c r="I30" s="19">
        <f t="shared" ref="I30:I45" si="5">G30*H30</f>
        <v>0.06</v>
      </c>
      <c r="J30" s="4"/>
      <c r="K30" s="3" t="s">
        <v>484</v>
      </c>
    </row>
    <row r="31" spans="2:11" x14ac:dyDescent="0.25">
      <c r="B31" s="3" t="s">
        <v>317</v>
      </c>
      <c r="C31" s="3" t="s">
        <v>35</v>
      </c>
      <c r="E31" s="4"/>
      <c r="F31" s="4" t="s">
        <v>361</v>
      </c>
      <c r="G31" s="4">
        <v>5</v>
      </c>
      <c r="H31" s="19">
        <v>0.03</v>
      </c>
      <c r="I31" s="19">
        <f t="shared" si="5"/>
        <v>0.15</v>
      </c>
      <c r="J31" s="4"/>
      <c r="K31" s="3" t="s">
        <v>485</v>
      </c>
    </row>
    <row r="32" spans="2:11" x14ac:dyDescent="0.25">
      <c r="B32" s="3" t="s">
        <v>317</v>
      </c>
      <c r="C32" s="3" t="s">
        <v>35</v>
      </c>
      <c r="E32" s="4"/>
      <c r="F32" s="4" t="s">
        <v>362</v>
      </c>
      <c r="G32" s="4">
        <v>11</v>
      </c>
      <c r="H32" s="19">
        <v>0.03</v>
      </c>
      <c r="I32" s="19">
        <f t="shared" si="5"/>
        <v>0.32999999999999996</v>
      </c>
      <c r="J32" s="4"/>
      <c r="K32" s="3" t="s">
        <v>486</v>
      </c>
    </row>
    <row r="33" spans="2:11" x14ac:dyDescent="0.25">
      <c r="B33" s="3" t="s">
        <v>317</v>
      </c>
      <c r="C33" s="3" t="s">
        <v>35</v>
      </c>
      <c r="F33" s="4" t="s">
        <v>363</v>
      </c>
      <c r="G33" s="3">
        <v>3</v>
      </c>
      <c r="H33" s="19">
        <v>0.03</v>
      </c>
      <c r="I33" s="19">
        <f t="shared" si="5"/>
        <v>0.09</v>
      </c>
      <c r="K33" s="3" t="s">
        <v>487</v>
      </c>
    </row>
    <row r="34" spans="2:11" x14ac:dyDescent="0.25">
      <c r="B34" s="3" t="s">
        <v>317</v>
      </c>
      <c r="C34" s="3" t="s">
        <v>35</v>
      </c>
      <c r="E34" s="4"/>
      <c r="F34" s="4" t="s">
        <v>364</v>
      </c>
      <c r="G34" s="3">
        <v>2</v>
      </c>
      <c r="H34" s="19">
        <v>0.03</v>
      </c>
      <c r="I34" s="19">
        <f t="shared" si="5"/>
        <v>0.06</v>
      </c>
      <c r="K34" s="3" t="s">
        <v>488</v>
      </c>
    </row>
    <row r="35" spans="2:11" x14ac:dyDescent="0.25">
      <c r="B35" s="3" t="s">
        <v>316</v>
      </c>
      <c r="C35" s="3" t="s">
        <v>35</v>
      </c>
      <c r="E35" s="4"/>
      <c r="F35" s="4" t="s">
        <v>365</v>
      </c>
      <c r="G35" s="3">
        <v>6</v>
      </c>
      <c r="H35" s="18">
        <v>7.0000000000000007E-2</v>
      </c>
      <c r="I35" s="19">
        <f t="shared" si="5"/>
        <v>0.42000000000000004</v>
      </c>
      <c r="K35" s="3" t="s">
        <v>489</v>
      </c>
    </row>
    <row r="36" spans="2:11" x14ac:dyDescent="0.25">
      <c r="B36" s="3" t="s">
        <v>316</v>
      </c>
      <c r="C36" s="3" t="s">
        <v>35</v>
      </c>
      <c r="E36" s="4"/>
      <c r="F36" s="4" t="s">
        <v>366</v>
      </c>
      <c r="G36" s="4">
        <v>4</v>
      </c>
      <c r="H36" s="19">
        <v>7.0000000000000007E-2</v>
      </c>
      <c r="I36" s="19">
        <f t="shared" si="5"/>
        <v>0.28000000000000003</v>
      </c>
      <c r="J36" s="4"/>
      <c r="K36" s="3" t="s">
        <v>490</v>
      </c>
    </row>
    <row r="37" spans="2:11" x14ac:dyDescent="0.25">
      <c r="B37" s="3" t="s">
        <v>360</v>
      </c>
      <c r="C37" s="3" t="s">
        <v>35</v>
      </c>
      <c r="E37" s="4"/>
      <c r="F37" s="4" t="s">
        <v>367</v>
      </c>
      <c r="G37" s="4">
        <v>2</v>
      </c>
      <c r="H37" s="19">
        <v>1.94</v>
      </c>
      <c r="I37" s="19">
        <f t="shared" si="5"/>
        <v>3.88</v>
      </c>
      <c r="J37" s="4"/>
      <c r="K37" s="3" t="s">
        <v>491</v>
      </c>
    </row>
    <row r="38" spans="2:11" x14ac:dyDescent="0.25">
      <c r="B38" s="3" t="s">
        <v>369</v>
      </c>
      <c r="C38" s="3" t="s">
        <v>35</v>
      </c>
      <c r="E38" s="4"/>
      <c r="F38" s="4" t="s">
        <v>368</v>
      </c>
      <c r="G38" s="4">
        <v>2</v>
      </c>
      <c r="H38" s="19">
        <v>0.16</v>
      </c>
      <c r="I38" s="19">
        <f t="shared" si="5"/>
        <v>0.32</v>
      </c>
      <c r="J38" s="4"/>
      <c r="K38" s="3" t="s">
        <v>492</v>
      </c>
    </row>
    <row r="39" spans="2:11" x14ac:dyDescent="0.25">
      <c r="B39" s="3" t="s">
        <v>370</v>
      </c>
      <c r="C39" s="3" t="s">
        <v>35</v>
      </c>
      <c r="E39" s="4"/>
      <c r="F39" s="4" t="s">
        <v>356</v>
      </c>
      <c r="G39" s="4">
        <v>1</v>
      </c>
      <c r="H39" s="19">
        <v>3.83</v>
      </c>
      <c r="I39" s="19">
        <f t="shared" si="5"/>
        <v>3.83</v>
      </c>
      <c r="J39" s="4"/>
      <c r="K39" s="3" t="s">
        <v>493</v>
      </c>
    </row>
    <row r="40" spans="2:11" x14ac:dyDescent="0.25">
      <c r="B40" s="3" t="s">
        <v>375</v>
      </c>
      <c r="C40" s="3" t="s">
        <v>35</v>
      </c>
      <c r="E40" s="4"/>
      <c r="F40" s="4" t="s">
        <v>357</v>
      </c>
      <c r="G40" s="4">
        <v>3</v>
      </c>
      <c r="H40" s="19">
        <v>0.19900000000000001</v>
      </c>
      <c r="I40" s="19">
        <f t="shared" si="5"/>
        <v>0.59699999999999998</v>
      </c>
      <c r="J40" s="4"/>
      <c r="K40" s="3" t="s">
        <v>494</v>
      </c>
    </row>
    <row r="41" spans="2:11" x14ac:dyDescent="0.25">
      <c r="B41" s="3" t="s">
        <v>346</v>
      </c>
      <c r="C41" s="3" t="s">
        <v>35</v>
      </c>
      <c r="E41" s="4"/>
      <c r="F41" s="4" t="s">
        <v>320</v>
      </c>
      <c r="G41" s="4">
        <v>1</v>
      </c>
      <c r="H41" s="19">
        <v>1.07</v>
      </c>
      <c r="I41" s="19">
        <f t="shared" si="5"/>
        <v>1.07</v>
      </c>
      <c r="J41" s="4"/>
      <c r="K41" s="3" t="s">
        <v>495</v>
      </c>
    </row>
    <row r="42" spans="2:11" x14ac:dyDescent="0.25">
      <c r="B42" s="3" t="s">
        <v>374</v>
      </c>
      <c r="C42" s="3" t="s">
        <v>35</v>
      </c>
      <c r="E42" s="4"/>
      <c r="F42" s="4" t="s">
        <v>358</v>
      </c>
      <c r="G42" s="4">
        <v>3</v>
      </c>
      <c r="H42" s="19">
        <v>0.39</v>
      </c>
      <c r="I42" s="19">
        <f t="shared" si="5"/>
        <v>1.17</v>
      </c>
      <c r="J42" s="4"/>
      <c r="K42" s="3" t="s">
        <v>496</v>
      </c>
    </row>
    <row r="43" spans="2:11" x14ac:dyDescent="0.25">
      <c r="B43" s="3" t="s">
        <v>376</v>
      </c>
      <c r="C43" s="3" t="s">
        <v>35</v>
      </c>
      <c r="E43" s="4"/>
      <c r="F43" s="4" t="s">
        <v>371</v>
      </c>
      <c r="G43" s="4">
        <v>1</v>
      </c>
      <c r="H43" s="19">
        <v>4.5999999999999999E-2</v>
      </c>
      <c r="I43" s="19">
        <f t="shared" si="5"/>
        <v>4.5999999999999999E-2</v>
      </c>
      <c r="J43" s="4"/>
      <c r="K43" s="3" t="s">
        <v>497</v>
      </c>
    </row>
    <row r="44" spans="2:11" x14ac:dyDescent="0.25">
      <c r="B44" s="3" t="s">
        <v>377</v>
      </c>
      <c r="C44" s="3" t="s">
        <v>35</v>
      </c>
      <c r="E44" s="4"/>
      <c r="F44" s="4" t="s">
        <v>359</v>
      </c>
      <c r="G44" s="4">
        <v>1</v>
      </c>
      <c r="H44" s="19">
        <v>0.25</v>
      </c>
      <c r="I44" s="19">
        <f t="shared" si="5"/>
        <v>0.25</v>
      </c>
      <c r="J44" s="4"/>
      <c r="K44" s="3" t="s">
        <v>498</v>
      </c>
    </row>
    <row r="45" spans="2:11" x14ac:dyDescent="0.25">
      <c r="B45" s="3" t="s">
        <v>378</v>
      </c>
      <c r="C45" s="3" t="s">
        <v>35</v>
      </c>
      <c r="E45" s="4"/>
      <c r="F45" s="4" t="s">
        <v>372</v>
      </c>
      <c r="G45" s="4">
        <v>1</v>
      </c>
      <c r="H45" s="19">
        <v>0.25</v>
      </c>
      <c r="I45" s="19">
        <f t="shared" si="5"/>
        <v>0.25</v>
      </c>
      <c r="J45" s="4"/>
      <c r="K45" s="3" t="s">
        <v>499</v>
      </c>
    </row>
    <row r="46" spans="2:11" x14ac:dyDescent="0.25">
      <c r="B46" s="3" t="s">
        <v>427</v>
      </c>
      <c r="C46" s="3" t="s">
        <v>35</v>
      </c>
      <c r="E46" s="4"/>
      <c r="F46" s="4" t="s">
        <v>428</v>
      </c>
      <c r="G46" s="4"/>
      <c r="H46" s="19"/>
      <c r="I46" s="19"/>
      <c r="J46" s="4"/>
      <c r="K46" s="3" t="s">
        <v>500</v>
      </c>
    </row>
    <row r="47" spans="2:11" x14ac:dyDescent="0.25">
      <c r="E47" s="4"/>
      <c r="F47" s="4"/>
      <c r="G47" s="4"/>
      <c r="H47" s="19"/>
      <c r="I47" s="19"/>
      <c r="J47" s="4"/>
    </row>
    <row r="48" spans="2:11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  <c r="G51" s="4"/>
      <c r="H51" s="19"/>
      <c r="I51" s="19"/>
      <c r="J51" s="4"/>
    </row>
    <row r="52" spans="5:10" x14ac:dyDescent="0.25">
      <c r="E52" s="4"/>
      <c r="F52" s="4"/>
      <c r="G52" s="4"/>
      <c r="H52" s="19"/>
      <c r="I52" s="19"/>
      <c r="J52" s="4"/>
    </row>
    <row r="53" spans="5:10" x14ac:dyDescent="0.25">
      <c r="E53" s="4"/>
      <c r="F53" s="4"/>
      <c r="G53" s="4"/>
      <c r="H53" s="19"/>
      <c r="I53" s="19"/>
      <c r="J53" s="4"/>
    </row>
    <row r="54" spans="5:10" x14ac:dyDescent="0.25">
      <c r="E54" s="4"/>
      <c r="F54" s="4"/>
      <c r="G54" s="4"/>
      <c r="H54" s="19"/>
      <c r="I54" s="19"/>
      <c r="J54" s="4"/>
    </row>
    <row r="55" spans="5:10" x14ac:dyDescent="0.25">
      <c r="E55" s="4"/>
      <c r="F55" s="4"/>
    </row>
    <row r="56" spans="5:10" x14ac:dyDescent="0.25">
      <c r="E56" s="4"/>
      <c r="F56" s="4"/>
    </row>
    <row r="57" spans="5:10" x14ac:dyDescent="0.25">
      <c r="E57" s="4"/>
      <c r="F57" s="4"/>
    </row>
    <row r="60" spans="5:10" x14ac:dyDescent="0.25">
      <c r="E60" s="4"/>
      <c r="F60" s="4"/>
    </row>
    <row r="61" spans="5:10" x14ac:dyDescent="0.25">
      <c r="E61" s="4"/>
      <c r="F61" s="4"/>
    </row>
  </sheetData>
  <phoneticPr fontId="10" type="noConversion"/>
  <conditionalFormatting sqref="E3:F76">
    <cfRule type="expression" dxfId="130" priority="3">
      <formula>$D3&lt;&gt;""</formula>
    </cfRule>
  </conditionalFormatting>
  <conditionalFormatting sqref="A3:K76">
    <cfRule type="expression" dxfId="129" priority="2">
      <formula>$B3&lt;&gt;""</formula>
    </cfRule>
    <cfRule type="expression" dxfId="128" priority="4">
      <formula>$D3&lt;&gt;""</formula>
    </cfRule>
  </conditionalFormatting>
  <conditionalFormatting sqref="F3:F76">
    <cfRule type="expression" dxfId="127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456A-4D6B-4398-BB9A-9556069F526A}">
  <sheetPr codeName="Feuil6">
    <pageSetUpPr fitToPage="1"/>
  </sheetPr>
  <dimension ref="A1:K93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166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167</v>
      </c>
    </row>
    <row r="4" spans="1:11" x14ac:dyDescent="0.25">
      <c r="D4" s="3" t="s">
        <v>132</v>
      </c>
      <c r="E4" s="3" t="s">
        <v>95</v>
      </c>
      <c r="F4" s="3" t="s">
        <v>172</v>
      </c>
      <c r="G4" s="3">
        <v>2</v>
      </c>
      <c r="H4" s="18">
        <v>3.2</v>
      </c>
      <c r="I4" s="18">
        <f>G4*H4</f>
        <v>6.4</v>
      </c>
    </row>
    <row r="5" spans="1:11" x14ac:dyDescent="0.25">
      <c r="D5" s="3" t="s">
        <v>132</v>
      </c>
      <c r="E5" s="3" t="s">
        <v>95</v>
      </c>
      <c r="F5" s="3" t="s">
        <v>181</v>
      </c>
      <c r="G5" s="3">
        <v>2</v>
      </c>
      <c r="H5" s="18">
        <v>0.3</v>
      </c>
      <c r="I5" s="18">
        <f>G5*H5</f>
        <v>0.6</v>
      </c>
    </row>
    <row r="7" spans="1:11" x14ac:dyDescent="0.25">
      <c r="D7" s="3" t="s">
        <v>101</v>
      </c>
      <c r="E7" s="3" t="s">
        <v>162</v>
      </c>
      <c r="I7" s="18">
        <f t="shared" ref="I7:I9" si="0">G7*H7</f>
        <v>0</v>
      </c>
    </row>
    <row r="8" spans="1:11" x14ac:dyDescent="0.25">
      <c r="D8" s="3" t="s">
        <v>101</v>
      </c>
      <c r="E8" s="3" t="s">
        <v>139</v>
      </c>
      <c r="I8" s="18">
        <f t="shared" si="0"/>
        <v>0</v>
      </c>
      <c r="J8" s="3" t="str">
        <f>"= "&amp; G8 &amp; " x "&amp;H8&amp;"0"</f>
        <v>=  x 0</v>
      </c>
    </row>
    <row r="9" spans="1:11" x14ac:dyDescent="0.25">
      <c r="D9" s="3" t="s">
        <v>101</v>
      </c>
      <c r="E9" s="3" t="s">
        <v>137</v>
      </c>
      <c r="I9" s="18">
        <f t="shared" si="0"/>
        <v>0</v>
      </c>
      <c r="J9" s="3" t="str">
        <f t="shared" ref="J9:J38" si="1">"= "&amp; G9 &amp; " x "&amp;H9&amp;"0"</f>
        <v>=  x 0</v>
      </c>
    </row>
    <row r="10" spans="1:11" x14ac:dyDescent="0.25">
      <c r="J10" s="3" t="str">
        <f t="shared" si="1"/>
        <v>=  x 0</v>
      </c>
    </row>
    <row r="11" spans="1:11" x14ac:dyDescent="0.25">
      <c r="D11" s="3" t="s">
        <v>133</v>
      </c>
      <c r="E11" s="4" t="s">
        <v>142</v>
      </c>
      <c r="F11" s="4" t="s">
        <v>589</v>
      </c>
      <c r="G11" s="3">
        <v>4</v>
      </c>
      <c r="H11" s="18">
        <v>0.1</v>
      </c>
      <c r="I11" s="18">
        <f t="shared" ref="I11:I12" si="2">G11*H11</f>
        <v>0.4</v>
      </c>
      <c r="J11" s="3" t="str">
        <f t="shared" si="1"/>
        <v>= 4 x 0,10</v>
      </c>
    </row>
    <row r="12" spans="1:11" x14ac:dyDescent="0.25">
      <c r="D12" s="3" t="s">
        <v>133</v>
      </c>
      <c r="E12" s="4" t="s">
        <v>144</v>
      </c>
      <c r="F12" s="4" t="s">
        <v>589</v>
      </c>
      <c r="G12" s="3">
        <v>4</v>
      </c>
      <c r="H12" s="18">
        <v>0.2</v>
      </c>
      <c r="I12" s="18">
        <f t="shared" si="2"/>
        <v>0.8</v>
      </c>
      <c r="J12" s="3" t="str">
        <f t="shared" si="1"/>
        <v>= 4 x 0,20</v>
      </c>
    </row>
    <row r="13" spans="1:11" x14ac:dyDescent="0.25">
      <c r="E13" s="4"/>
      <c r="F13" s="4"/>
      <c r="G13" s="4"/>
      <c r="H13" s="19"/>
      <c r="I13" s="19"/>
      <c r="J13" s="3" t="str">
        <f t="shared" si="1"/>
        <v>=  x 0</v>
      </c>
    </row>
    <row r="14" spans="1:11" x14ac:dyDescent="0.25">
      <c r="D14" s="3" t="s">
        <v>133</v>
      </c>
      <c r="E14" s="4" t="s">
        <v>142</v>
      </c>
      <c r="F14" s="4" t="s">
        <v>590</v>
      </c>
      <c r="G14" s="4">
        <v>5</v>
      </c>
      <c r="H14" s="18">
        <v>0.1</v>
      </c>
      <c r="I14" s="18">
        <f t="shared" ref="I14:I15" si="3">G14*H14</f>
        <v>0.5</v>
      </c>
      <c r="J14" s="3" t="str">
        <f t="shared" si="1"/>
        <v>= 5 x 0,10</v>
      </c>
    </row>
    <row r="15" spans="1:11" x14ac:dyDescent="0.25">
      <c r="D15" s="3" t="s">
        <v>133</v>
      </c>
      <c r="E15" s="4" t="s">
        <v>144</v>
      </c>
      <c r="F15" s="4" t="s">
        <v>590</v>
      </c>
      <c r="G15" s="4">
        <v>4</v>
      </c>
      <c r="H15" s="18">
        <v>0.2</v>
      </c>
      <c r="I15" s="18">
        <f t="shared" si="3"/>
        <v>0.8</v>
      </c>
      <c r="J15" s="3" t="str">
        <f t="shared" si="1"/>
        <v>= 4 x 0,20</v>
      </c>
    </row>
    <row r="16" spans="1:11" s="3" customFormat="1" x14ac:dyDescent="0.25">
      <c r="E16" s="4"/>
      <c r="F16" s="4"/>
      <c r="G16" s="4"/>
      <c r="H16" s="19"/>
      <c r="I16" s="19"/>
      <c r="J16" s="3" t="str">
        <f t="shared" si="1"/>
        <v>=  x 0</v>
      </c>
    </row>
    <row r="17" spans="4:10" s="3" customFormat="1" x14ac:dyDescent="0.25">
      <c r="D17" s="3" t="s">
        <v>133</v>
      </c>
      <c r="E17" s="4" t="s">
        <v>147</v>
      </c>
      <c r="F17" s="4" t="s">
        <v>148</v>
      </c>
      <c r="G17" s="4">
        <v>8</v>
      </c>
      <c r="H17" s="19">
        <v>0.1</v>
      </c>
      <c r="I17" s="18">
        <f t="shared" ref="I17:I28" si="4">G17*H17</f>
        <v>0.8</v>
      </c>
      <c r="J17" s="3" t="str">
        <f t="shared" si="1"/>
        <v>= 8 x 0,10</v>
      </c>
    </row>
    <row r="18" spans="4:10" s="3" customFormat="1" x14ac:dyDescent="0.25">
      <c r="D18" s="3" t="s">
        <v>133</v>
      </c>
      <c r="E18" s="4" t="s">
        <v>150</v>
      </c>
      <c r="F18" s="4" t="s">
        <v>149</v>
      </c>
      <c r="G18" s="4">
        <v>16</v>
      </c>
      <c r="H18" s="19">
        <v>0.1</v>
      </c>
      <c r="I18" s="18">
        <f t="shared" si="4"/>
        <v>1.6</v>
      </c>
      <c r="J18" s="3" t="str">
        <f t="shared" si="1"/>
        <v>= 16 x 0,10</v>
      </c>
    </row>
    <row r="19" spans="4:10" s="3" customFormat="1" x14ac:dyDescent="0.25">
      <c r="D19" s="3" t="s">
        <v>133</v>
      </c>
      <c r="E19" s="4" t="s">
        <v>152</v>
      </c>
      <c r="F19" s="4" t="s">
        <v>153</v>
      </c>
      <c r="G19" s="4">
        <v>12</v>
      </c>
      <c r="H19" s="19">
        <v>0.1</v>
      </c>
      <c r="I19" s="18">
        <f t="shared" si="4"/>
        <v>1.2000000000000002</v>
      </c>
      <c r="J19" s="3" t="str">
        <f t="shared" si="1"/>
        <v>= 12 x 0,10</v>
      </c>
    </row>
    <row r="20" spans="4:10" s="3" customFormat="1" x14ac:dyDescent="0.25">
      <c r="D20" s="3" t="s">
        <v>133</v>
      </c>
      <c r="E20" s="4" t="s">
        <v>152</v>
      </c>
      <c r="F20" s="4" t="s">
        <v>174</v>
      </c>
      <c r="G20" s="4">
        <v>2</v>
      </c>
      <c r="H20" s="19">
        <v>0.2</v>
      </c>
      <c r="I20" s="18">
        <f t="shared" si="4"/>
        <v>0.4</v>
      </c>
      <c r="J20" s="3" t="str">
        <f t="shared" si="1"/>
        <v>= 2 x 0,20</v>
      </c>
    </row>
    <row r="21" spans="4:10" s="3" customFormat="1" x14ac:dyDescent="0.25">
      <c r="D21" s="3" t="s">
        <v>133</v>
      </c>
      <c r="E21" s="4" t="s">
        <v>142</v>
      </c>
      <c r="F21" s="4" t="s">
        <v>175</v>
      </c>
      <c r="G21" s="4">
        <v>2</v>
      </c>
      <c r="H21" s="14">
        <v>0.1</v>
      </c>
      <c r="I21" s="18">
        <f t="shared" si="4"/>
        <v>0.2</v>
      </c>
      <c r="J21" s="3" t="str">
        <f t="shared" si="1"/>
        <v>= 2 x 0,10</v>
      </c>
    </row>
    <row r="22" spans="4:10" s="3" customFormat="1" x14ac:dyDescent="0.25">
      <c r="D22" s="3" t="s">
        <v>133</v>
      </c>
      <c r="E22" s="4" t="s">
        <v>144</v>
      </c>
      <c r="F22" s="4" t="s">
        <v>176</v>
      </c>
      <c r="G22" s="4">
        <v>2</v>
      </c>
      <c r="H22" s="14">
        <v>0.2</v>
      </c>
      <c r="I22" s="18">
        <f t="shared" si="4"/>
        <v>0.4</v>
      </c>
      <c r="J22" s="3" t="str">
        <f t="shared" si="1"/>
        <v>= 2 x 0,20</v>
      </c>
    </row>
    <row r="23" spans="4:10" s="3" customFormat="1" x14ac:dyDescent="0.25">
      <c r="D23" s="3" t="s">
        <v>133</v>
      </c>
      <c r="E23" s="4" t="s">
        <v>142</v>
      </c>
      <c r="F23" s="4" t="s">
        <v>177</v>
      </c>
      <c r="G23" s="4">
        <v>2</v>
      </c>
      <c r="H23" s="14">
        <v>0.1</v>
      </c>
      <c r="I23" s="18">
        <f t="shared" si="4"/>
        <v>0.2</v>
      </c>
      <c r="J23" s="3" t="str">
        <f t="shared" si="1"/>
        <v>= 2 x 0,10</v>
      </c>
    </row>
    <row r="24" spans="4:10" s="3" customFormat="1" x14ac:dyDescent="0.25">
      <c r="D24" s="3" t="s">
        <v>133</v>
      </c>
      <c r="E24" s="4" t="s">
        <v>144</v>
      </c>
      <c r="F24" s="4" t="s">
        <v>177</v>
      </c>
      <c r="G24" s="4">
        <v>2</v>
      </c>
      <c r="H24" s="14">
        <v>0.2</v>
      </c>
      <c r="I24" s="18">
        <f t="shared" si="4"/>
        <v>0.4</v>
      </c>
      <c r="J24" s="3" t="str">
        <f t="shared" si="1"/>
        <v>= 2 x 0,20</v>
      </c>
    </row>
    <row r="25" spans="4:10" s="3" customFormat="1" x14ac:dyDescent="0.25">
      <c r="D25" s="3" t="s">
        <v>133</v>
      </c>
      <c r="E25" s="4" t="s">
        <v>142</v>
      </c>
      <c r="F25" s="4" t="s">
        <v>591</v>
      </c>
      <c r="G25" s="4">
        <v>5</v>
      </c>
      <c r="H25" s="14">
        <v>0.1</v>
      </c>
      <c r="I25" s="18">
        <f t="shared" si="4"/>
        <v>0.5</v>
      </c>
      <c r="J25" s="3" t="str">
        <f t="shared" si="1"/>
        <v>= 5 x 0,10</v>
      </c>
    </row>
    <row r="26" spans="4:10" s="3" customFormat="1" x14ac:dyDescent="0.25">
      <c r="D26" s="3" t="s">
        <v>133</v>
      </c>
      <c r="E26" s="4" t="s">
        <v>144</v>
      </c>
      <c r="F26" s="4" t="s">
        <v>591</v>
      </c>
      <c r="G26" s="4">
        <v>5</v>
      </c>
      <c r="H26" s="14">
        <v>0.2</v>
      </c>
      <c r="I26" s="18">
        <f t="shared" si="4"/>
        <v>1</v>
      </c>
      <c r="J26" s="3" t="str">
        <f t="shared" si="1"/>
        <v>= 5 x 0,20</v>
      </c>
    </row>
    <row r="27" spans="4:10" s="3" customFormat="1" x14ac:dyDescent="0.25">
      <c r="D27" s="3" t="s">
        <v>133</v>
      </c>
      <c r="E27" s="4" t="s">
        <v>142</v>
      </c>
      <c r="F27" s="4" t="s">
        <v>183</v>
      </c>
      <c r="G27" s="4">
        <v>1</v>
      </c>
      <c r="H27" s="14">
        <v>0.1</v>
      </c>
      <c r="I27" s="18">
        <f t="shared" si="4"/>
        <v>0.1</v>
      </c>
      <c r="J27" s="3" t="str">
        <f t="shared" si="1"/>
        <v>= 1 x 0,10</v>
      </c>
    </row>
    <row r="28" spans="4:10" s="3" customFormat="1" x14ac:dyDescent="0.25">
      <c r="D28" s="3" t="s">
        <v>133</v>
      </c>
      <c r="E28" s="4" t="s">
        <v>144</v>
      </c>
      <c r="F28" s="4" t="s">
        <v>183</v>
      </c>
      <c r="G28" s="4">
        <v>1</v>
      </c>
      <c r="H28" s="14">
        <v>0.2</v>
      </c>
      <c r="I28" s="18">
        <f t="shared" si="4"/>
        <v>0.2</v>
      </c>
      <c r="J28" s="3" t="str">
        <f t="shared" si="1"/>
        <v>= 1 x 0,20</v>
      </c>
    </row>
    <row r="29" spans="4:10" s="3" customFormat="1" x14ac:dyDescent="0.25">
      <c r="E29" s="4"/>
      <c r="F29" s="4"/>
      <c r="G29" s="4"/>
      <c r="H29" s="19"/>
      <c r="I29" s="19"/>
      <c r="J29" s="3" t="str">
        <f t="shared" si="1"/>
        <v>=  x 0</v>
      </c>
    </row>
    <row r="30" spans="4:10" s="3" customFormat="1" x14ac:dyDescent="0.25">
      <c r="D30" s="3" t="s">
        <v>133</v>
      </c>
      <c r="E30" s="4" t="s">
        <v>142</v>
      </c>
      <c r="F30" s="4" t="s">
        <v>178</v>
      </c>
      <c r="G30" s="4">
        <v>2</v>
      </c>
      <c r="H30" s="14">
        <v>0.1</v>
      </c>
      <c r="I30" s="18">
        <f t="shared" ref="I30:I34" si="5">G30*H30</f>
        <v>0.2</v>
      </c>
      <c r="J30" s="3" t="str">
        <f t="shared" si="1"/>
        <v>= 2 x 0,10</v>
      </c>
    </row>
    <row r="31" spans="4:10" s="3" customFormat="1" x14ac:dyDescent="0.25">
      <c r="D31" s="3" t="s">
        <v>133</v>
      </c>
      <c r="E31" s="4" t="s">
        <v>144</v>
      </c>
      <c r="F31" s="4" t="s">
        <v>178</v>
      </c>
      <c r="G31" s="4">
        <v>2</v>
      </c>
      <c r="H31" s="14">
        <v>0.2</v>
      </c>
      <c r="I31" s="18">
        <f t="shared" si="5"/>
        <v>0.4</v>
      </c>
      <c r="J31" s="3" t="str">
        <f t="shared" si="1"/>
        <v>= 2 x 0,20</v>
      </c>
    </row>
    <row r="32" spans="4:10" s="3" customFormat="1" x14ac:dyDescent="0.25">
      <c r="D32" s="3" t="s">
        <v>133</v>
      </c>
      <c r="E32" s="4" t="s">
        <v>150</v>
      </c>
      <c r="F32" s="4" t="s">
        <v>178</v>
      </c>
      <c r="G32" s="4">
        <v>2</v>
      </c>
      <c r="H32" s="19">
        <v>0.1</v>
      </c>
      <c r="I32" s="18">
        <f t="shared" si="5"/>
        <v>0.2</v>
      </c>
      <c r="J32" s="3" t="str">
        <f t="shared" si="1"/>
        <v>= 2 x 0,10</v>
      </c>
    </row>
    <row r="33" spans="2:11" s="3" customFormat="1" x14ac:dyDescent="0.25">
      <c r="D33" s="3" t="s">
        <v>133</v>
      </c>
      <c r="E33" s="4" t="s">
        <v>179</v>
      </c>
      <c r="F33" s="4" t="s">
        <v>180</v>
      </c>
      <c r="G33" s="4">
        <v>2</v>
      </c>
      <c r="H33" s="19">
        <v>1.22</v>
      </c>
      <c r="I33" s="18">
        <f t="shared" si="5"/>
        <v>2.44</v>
      </c>
      <c r="J33" s="3" t="str">
        <f t="shared" si="1"/>
        <v>= 2 x 1,220</v>
      </c>
    </row>
    <row r="34" spans="2:11" s="3" customFormat="1" x14ac:dyDescent="0.25">
      <c r="D34" s="3" t="s">
        <v>133</v>
      </c>
      <c r="E34" s="4" t="s">
        <v>154</v>
      </c>
      <c r="F34" s="4" t="s">
        <v>182</v>
      </c>
      <c r="G34" s="4">
        <v>1</v>
      </c>
      <c r="H34" s="19">
        <v>0.1</v>
      </c>
      <c r="I34" s="18">
        <f t="shared" si="5"/>
        <v>0.1</v>
      </c>
      <c r="J34" s="3" t="str">
        <f t="shared" si="1"/>
        <v>= 1 x 0,10</v>
      </c>
    </row>
    <row r="35" spans="2:11" s="3" customFormat="1" x14ac:dyDescent="0.25">
      <c r="E35" s="4"/>
      <c r="F35" s="4"/>
      <c r="G35" s="4"/>
      <c r="H35" s="19"/>
      <c r="I35" s="19"/>
      <c r="J35" s="3" t="str">
        <f t="shared" si="1"/>
        <v>=  x 0</v>
      </c>
    </row>
    <row r="36" spans="2:11" s="3" customFormat="1" x14ac:dyDescent="0.25">
      <c r="D36" s="3" t="s">
        <v>133</v>
      </c>
      <c r="E36" s="4" t="s">
        <v>142</v>
      </c>
      <c r="F36" s="4" t="s">
        <v>76</v>
      </c>
      <c r="G36" s="4">
        <v>2</v>
      </c>
      <c r="H36" s="14">
        <v>0.1</v>
      </c>
      <c r="I36" s="18">
        <f t="shared" ref="I36:I37" si="6">G36*H36</f>
        <v>0.2</v>
      </c>
      <c r="J36" s="3" t="str">
        <f t="shared" si="1"/>
        <v>= 2 x 0,10</v>
      </c>
    </row>
    <row r="37" spans="2:11" s="3" customFormat="1" x14ac:dyDescent="0.25">
      <c r="D37" s="3" t="s">
        <v>133</v>
      </c>
      <c r="E37" s="4" t="s">
        <v>144</v>
      </c>
      <c r="F37" s="4" t="s">
        <v>76</v>
      </c>
      <c r="G37" s="4">
        <v>2</v>
      </c>
      <c r="H37" s="14">
        <v>0.2</v>
      </c>
      <c r="I37" s="18">
        <f t="shared" si="6"/>
        <v>0.4</v>
      </c>
      <c r="J37" s="3" t="str">
        <f t="shared" si="1"/>
        <v>= 2 x 0,20</v>
      </c>
    </row>
    <row r="38" spans="2:11" s="3" customFormat="1" x14ac:dyDescent="0.25">
      <c r="E38" s="4"/>
      <c r="F38" s="4"/>
      <c r="G38" s="4"/>
      <c r="H38" s="19"/>
      <c r="I38" s="19"/>
      <c r="J38" s="3" t="str">
        <f t="shared" si="1"/>
        <v>=  x 0</v>
      </c>
    </row>
    <row r="39" spans="2:11" s="3" customFormat="1" x14ac:dyDescent="0.25">
      <c r="F39" s="4"/>
      <c r="H39" s="18"/>
      <c r="I39" s="18"/>
    </row>
    <row r="40" spans="2:11" s="3" customFormat="1" x14ac:dyDescent="0.25">
      <c r="B40" s="3" t="s">
        <v>27</v>
      </c>
      <c r="C40" s="3" t="s">
        <v>35</v>
      </c>
      <c r="E40" s="4"/>
      <c r="F40" s="4"/>
      <c r="G40" s="3">
        <v>1</v>
      </c>
      <c r="H40" s="18">
        <v>399.17</v>
      </c>
      <c r="I40" s="18"/>
      <c r="K40" s="3" t="s">
        <v>502</v>
      </c>
    </row>
    <row r="41" spans="2:11" s="3" customFormat="1" x14ac:dyDescent="0.25">
      <c r="B41" s="3" t="s">
        <v>56</v>
      </c>
      <c r="C41" s="3" t="s">
        <v>8</v>
      </c>
      <c r="E41" s="4"/>
      <c r="F41" s="4"/>
      <c r="G41" s="3">
        <v>1</v>
      </c>
      <c r="H41" s="18"/>
      <c r="I41" s="18"/>
      <c r="K41" s="3" t="s">
        <v>503</v>
      </c>
    </row>
    <row r="42" spans="2:11" s="3" customFormat="1" x14ac:dyDescent="0.25">
      <c r="D42" s="3" t="s">
        <v>132</v>
      </c>
      <c r="E42" s="4" t="s">
        <v>168</v>
      </c>
      <c r="F42" s="4" t="s">
        <v>425</v>
      </c>
      <c r="G42" s="3">
        <v>1.6E-2</v>
      </c>
      <c r="H42" s="18">
        <v>97.2</v>
      </c>
      <c r="I42" s="18">
        <f>G42*H42</f>
        <v>1.5552000000000001</v>
      </c>
    </row>
    <row r="43" spans="2:11" s="3" customFormat="1" x14ac:dyDescent="0.25">
      <c r="D43" s="3" t="s">
        <v>133</v>
      </c>
      <c r="E43" s="4" t="s">
        <v>134</v>
      </c>
      <c r="F43" s="4" t="s">
        <v>135</v>
      </c>
      <c r="H43" s="18"/>
      <c r="I43" s="15">
        <v>0.61</v>
      </c>
      <c r="J43" s="4" t="s">
        <v>423</v>
      </c>
    </row>
    <row r="44" spans="2:11" s="3" customFormat="1" x14ac:dyDescent="0.25">
      <c r="D44" s="3" t="s">
        <v>133</v>
      </c>
      <c r="E44" s="4" t="s">
        <v>136</v>
      </c>
      <c r="F44" s="4" t="s">
        <v>135</v>
      </c>
      <c r="G44" s="3">
        <f>0.1*0.16</f>
        <v>1.6E-2</v>
      </c>
      <c r="H44" s="15">
        <v>1.87</v>
      </c>
      <c r="I44" s="15">
        <f>G44*H44</f>
        <v>2.9920000000000002E-2</v>
      </c>
      <c r="J44" s="4"/>
    </row>
    <row r="45" spans="2:11" s="3" customFormat="1" x14ac:dyDescent="0.25">
      <c r="D45" s="3" t="s">
        <v>133</v>
      </c>
      <c r="E45" s="4" t="s">
        <v>135</v>
      </c>
      <c r="F45" s="4" t="s">
        <v>135</v>
      </c>
      <c r="G45" s="3">
        <v>960</v>
      </c>
      <c r="H45" s="30">
        <v>2.04E-4</v>
      </c>
      <c r="I45" s="15">
        <f>G45*H45</f>
        <v>0.19583999999999999</v>
      </c>
    </row>
    <row r="46" spans="2:11" s="3" customFormat="1" x14ac:dyDescent="0.25">
      <c r="D46" s="3" t="s">
        <v>133</v>
      </c>
      <c r="E46" s="4" t="s">
        <v>170</v>
      </c>
      <c r="F46" s="4"/>
      <c r="G46" s="3">
        <v>2</v>
      </c>
      <c r="H46" s="18">
        <v>2.0299999999999998</v>
      </c>
      <c r="I46" s="15">
        <f>G46*H46</f>
        <v>4.0599999999999996</v>
      </c>
      <c r="J46" s="4"/>
    </row>
    <row r="47" spans="2:11" s="3" customFormat="1" x14ac:dyDescent="0.25">
      <c r="E47" s="4"/>
      <c r="F47" s="4"/>
      <c r="H47" s="18"/>
      <c r="I47" s="18"/>
    </row>
    <row r="48" spans="2:11" s="3" customFormat="1" x14ac:dyDescent="0.25">
      <c r="E48" s="4"/>
      <c r="F48" s="4"/>
      <c r="H48" s="18"/>
      <c r="I48" s="18"/>
    </row>
    <row r="49" spans="2:11" s="3" customFormat="1" x14ac:dyDescent="0.25">
      <c r="B49" s="3" t="s">
        <v>57</v>
      </c>
      <c r="C49" s="3" t="s">
        <v>8</v>
      </c>
      <c r="E49" s="4"/>
      <c r="F49" s="4"/>
      <c r="G49" s="4">
        <v>1</v>
      </c>
      <c r="H49" s="19"/>
      <c r="I49" s="19"/>
      <c r="J49" s="4"/>
      <c r="K49" s="3" t="s">
        <v>504</v>
      </c>
    </row>
    <row r="50" spans="2:11" s="3" customFormat="1" x14ac:dyDescent="0.25">
      <c r="D50" s="3" t="s">
        <v>132</v>
      </c>
      <c r="E50" s="4" t="s">
        <v>168</v>
      </c>
      <c r="F50" s="4" t="s">
        <v>425</v>
      </c>
      <c r="G50" s="3">
        <f>0.344*0.056</f>
        <v>1.9264E-2</v>
      </c>
      <c r="H50" s="18">
        <v>97.2</v>
      </c>
      <c r="I50" s="18">
        <f>G50*H50</f>
        <v>1.8724608</v>
      </c>
      <c r="J50" s="4"/>
    </row>
    <row r="51" spans="2:11" s="3" customFormat="1" x14ac:dyDescent="0.25">
      <c r="D51" s="3" t="s">
        <v>133</v>
      </c>
      <c r="E51" s="4" t="s">
        <v>134</v>
      </c>
      <c r="F51" s="4" t="s">
        <v>135</v>
      </c>
      <c r="H51" s="18"/>
      <c r="I51" s="15">
        <v>0.61</v>
      </c>
      <c r="J51" s="4" t="s">
        <v>423</v>
      </c>
    </row>
    <row r="52" spans="2:11" s="3" customFormat="1" x14ac:dyDescent="0.25">
      <c r="D52" s="3" t="s">
        <v>133</v>
      </c>
      <c r="E52" s="4" t="s">
        <v>136</v>
      </c>
      <c r="F52" s="4" t="s">
        <v>135</v>
      </c>
      <c r="G52" s="3">
        <f>G50</f>
        <v>1.9264E-2</v>
      </c>
      <c r="H52" s="15">
        <v>1.87</v>
      </c>
      <c r="I52" s="15">
        <f>G52*H52</f>
        <v>3.6023680000000002E-2</v>
      </c>
      <c r="J52" s="4"/>
    </row>
    <row r="53" spans="2:11" s="3" customFormat="1" x14ac:dyDescent="0.25">
      <c r="D53" s="3" t="s">
        <v>133</v>
      </c>
      <c r="E53" s="4" t="s">
        <v>135</v>
      </c>
      <c r="F53" s="4" t="s">
        <v>135</v>
      </c>
      <c r="G53" s="3">
        <f>(344+56+36+232)*2</f>
        <v>1336</v>
      </c>
      <c r="H53" s="30">
        <v>2.04E-4</v>
      </c>
      <c r="I53" s="15">
        <f>G53*H53</f>
        <v>0.27254400000000001</v>
      </c>
    </row>
    <row r="54" spans="2:11" s="3" customFormat="1" x14ac:dyDescent="0.25">
      <c r="D54" s="3" t="s">
        <v>133</v>
      </c>
      <c r="E54" s="4" t="s">
        <v>170</v>
      </c>
      <c r="F54" s="4"/>
      <c r="G54" s="3">
        <v>4</v>
      </c>
      <c r="H54" s="19">
        <v>2.0299999999999998</v>
      </c>
      <c r="I54" s="15">
        <f>G54*H54</f>
        <v>8.1199999999999992</v>
      </c>
      <c r="J54" s="4"/>
    </row>
    <row r="55" spans="2:11" s="3" customFormat="1" x14ac:dyDescent="0.25">
      <c r="E55" s="4"/>
      <c r="F55" s="4"/>
      <c r="G55" s="4"/>
      <c r="H55" s="19"/>
      <c r="I55" s="19"/>
      <c r="J55" s="4"/>
    </row>
    <row r="56" spans="2:11" s="3" customFormat="1" x14ac:dyDescent="0.25">
      <c r="E56" s="4"/>
      <c r="F56" s="4"/>
      <c r="G56" s="4"/>
      <c r="H56" s="19"/>
      <c r="I56" s="19"/>
      <c r="J56" s="4"/>
    </row>
    <row r="57" spans="2:11" s="3" customFormat="1" x14ac:dyDescent="0.25">
      <c r="E57" s="4"/>
      <c r="F57" s="4"/>
      <c r="G57" s="4"/>
      <c r="H57" s="19"/>
      <c r="I57" s="19"/>
      <c r="J57" s="4"/>
    </row>
    <row r="58" spans="2:11" s="3" customFormat="1" x14ac:dyDescent="0.25">
      <c r="E58" s="4"/>
      <c r="F58" s="4"/>
      <c r="G58" s="4"/>
      <c r="H58" s="19"/>
      <c r="I58" s="19"/>
      <c r="J58" s="4"/>
    </row>
    <row r="59" spans="2:11" s="3" customFormat="1" x14ac:dyDescent="0.25">
      <c r="B59" s="3" t="s">
        <v>18</v>
      </c>
      <c r="C59" s="3" t="s">
        <v>35</v>
      </c>
      <c r="E59" s="4"/>
      <c r="F59" s="4"/>
      <c r="G59" s="4">
        <v>1</v>
      </c>
      <c r="H59" s="19">
        <v>15.95</v>
      </c>
      <c r="I59" s="19"/>
      <c r="J59" s="4"/>
      <c r="K59" s="3" t="s">
        <v>505</v>
      </c>
    </row>
    <row r="60" spans="2:11" s="3" customFormat="1" x14ac:dyDescent="0.25">
      <c r="B60" s="3" t="s">
        <v>19</v>
      </c>
      <c r="C60" s="3" t="s">
        <v>8</v>
      </c>
      <c r="E60" s="4"/>
      <c r="F60" s="4"/>
      <c r="G60" s="4">
        <v>1</v>
      </c>
      <c r="H60" s="19"/>
      <c r="I60" s="19"/>
      <c r="J60" s="4"/>
      <c r="K60" s="3" t="s">
        <v>506</v>
      </c>
    </row>
    <row r="61" spans="2:11" s="3" customFormat="1" x14ac:dyDescent="0.25">
      <c r="D61" s="3" t="s">
        <v>132</v>
      </c>
      <c r="E61" s="4" t="s">
        <v>426</v>
      </c>
      <c r="F61" s="4" t="s">
        <v>171</v>
      </c>
      <c r="G61" s="4">
        <f>0.12*0.12</f>
        <v>1.44E-2</v>
      </c>
      <c r="H61" s="19">
        <v>97.6</v>
      </c>
      <c r="I61" s="19">
        <f>G61*H61</f>
        <v>1.4054399999999998</v>
      </c>
      <c r="J61" s="4"/>
    </row>
    <row r="62" spans="2:11" s="3" customFormat="1" x14ac:dyDescent="0.25">
      <c r="D62" s="3" t="s">
        <v>133</v>
      </c>
      <c r="E62" s="4" t="s">
        <v>134</v>
      </c>
      <c r="F62" s="4" t="s">
        <v>135</v>
      </c>
      <c r="G62" s="4"/>
      <c r="H62" s="19"/>
      <c r="I62" s="19">
        <v>0.61</v>
      </c>
      <c r="J62" s="4" t="s">
        <v>423</v>
      </c>
    </row>
    <row r="63" spans="2:11" s="3" customFormat="1" x14ac:dyDescent="0.25">
      <c r="D63" s="3" t="s">
        <v>133</v>
      </c>
      <c r="E63" s="4" t="s">
        <v>136</v>
      </c>
      <c r="F63" s="4" t="s">
        <v>135</v>
      </c>
      <c r="G63" s="4">
        <f>G61</f>
        <v>1.44E-2</v>
      </c>
      <c r="H63" s="19">
        <v>1.87</v>
      </c>
      <c r="I63" s="19">
        <f>G63*H63</f>
        <v>2.6928000000000001E-2</v>
      </c>
      <c r="J63" s="4"/>
    </row>
    <row r="64" spans="2:11" s="3" customFormat="1" x14ac:dyDescent="0.25">
      <c r="D64" s="3" t="s">
        <v>133</v>
      </c>
      <c r="E64" s="4" t="s">
        <v>135</v>
      </c>
      <c r="F64" s="4" t="s">
        <v>135</v>
      </c>
      <c r="G64" s="4">
        <f>4*110+2*80+20</f>
        <v>620</v>
      </c>
      <c r="H64" s="30">
        <v>2.04E-4</v>
      </c>
      <c r="I64" s="19">
        <f>G64*H64</f>
        <v>0.12648000000000001</v>
      </c>
      <c r="J64" s="4"/>
    </row>
    <row r="65" spans="2:11" s="3" customFormat="1" x14ac:dyDescent="0.25">
      <c r="E65" s="4"/>
      <c r="F65" s="4"/>
      <c r="G65" s="4"/>
      <c r="H65" s="19"/>
      <c r="I65" s="19"/>
      <c r="J65" s="4"/>
    </row>
    <row r="66" spans="2:11" s="3" customFormat="1" x14ac:dyDescent="0.25">
      <c r="E66" s="4"/>
      <c r="F66" s="4"/>
      <c r="G66" s="4"/>
      <c r="H66" s="19"/>
      <c r="I66" s="19"/>
      <c r="J66" s="4"/>
    </row>
    <row r="67" spans="2:11" s="3" customFormat="1" x14ac:dyDescent="0.25">
      <c r="E67" s="4"/>
      <c r="F67" s="4"/>
      <c r="G67" s="4"/>
      <c r="H67" s="19"/>
      <c r="I67" s="19"/>
      <c r="J67" s="4"/>
    </row>
    <row r="68" spans="2:11" s="3" customFormat="1" x14ac:dyDescent="0.25">
      <c r="E68" s="4"/>
      <c r="F68" s="4"/>
      <c r="G68" s="4"/>
      <c r="H68" s="19"/>
      <c r="I68" s="19"/>
      <c r="J68" s="4"/>
    </row>
    <row r="69" spans="2:11" s="3" customFormat="1" x14ac:dyDescent="0.25">
      <c r="E69" s="4"/>
      <c r="F69" s="4"/>
      <c r="G69" s="4"/>
      <c r="H69" s="19"/>
      <c r="I69" s="19"/>
      <c r="J69" s="4"/>
    </row>
    <row r="70" spans="2:11" s="3" customFormat="1" x14ac:dyDescent="0.25">
      <c r="B70" s="3" t="s">
        <v>58</v>
      </c>
      <c r="C70" s="3" t="s">
        <v>35</v>
      </c>
      <c r="E70" s="4"/>
      <c r="F70" s="4"/>
      <c r="G70" s="4">
        <v>1</v>
      </c>
      <c r="H70" s="19">
        <v>13.27</v>
      </c>
      <c r="I70" s="19"/>
      <c r="J70" s="4"/>
      <c r="K70" s="3" t="s">
        <v>507</v>
      </c>
    </row>
    <row r="71" spans="2:11" s="3" customFormat="1" x14ac:dyDescent="0.25">
      <c r="B71" s="3" t="s">
        <v>59</v>
      </c>
      <c r="C71" s="3" t="s">
        <v>35</v>
      </c>
      <c r="E71" s="4"/>
      <c r="F71" s="4"/>
      <c r="G71" s="4">
        <v>1</v>
      </c>
      <c r="H71" s="19">
        <v>5.77</v>
      </c>
      <c r="I71" s="19"/>
      <c r="J71" s="4"/>
      <c r="K71" s="3" t="s">
        <v>508</v>
      </c>
    </row>
    <row r="72" spans="2:11" s="3" customFormat="1" x14ac:dyDescent="0.25">
      <c r="B72" s="3" t="s">
        <v>60</v>
      </c>
      <c r="C72" s="3" t="s">
        <v>35</v>
      </c>
      <c r="E72" s="4"/>
      <c r="F72" s="4"/>
      <c r="G72" s="4">
        <v>1</v>
      </c>
      <c r="H72" s="19">
        <v>9.9</v>
      </c>
      <c r="I72" s="19"/>
      <c r="J72" s="4"/>
      <c r="K72" s="3" t="s">
        <v>509</v>
      </c>
    </row>
    <row r="73" spans="2:11" s="3" customFormat="1" x14ac:dyDescent="0.25">
      <c r="B73" s="3" t="s">
        <v>61</v>
      </c>
      <c r="C73" s="3" t="s">
        <v>35</v>
      </c>
      <c r="E73" s="4"/>
      <c r="F73" s="4" t="s">
        <v>514</v>
      </c>
      <c r="G73" s="4">
        <v>1</v>
      </c>
      <c r="H73" s="19">
        <v>151.38</v>
      </c>
      <c r="I73" s="19"/>
      <c r="J73" s="4"/>
      <c r="K73" s="3" t="s">
        <v>510</v>
      </c>
    </row>
    <row r="74" spans="2:11" s="3" customFormat="1" x14ac:dyDescent="0.25">
      <c r="B74" s="3" t="s">
        <v>62</v>
      </c>
      <c r="C74" s="3" t="s">
        <v>35</v>
      </c>
      <c r="E74" s="4"/>
      <c r="F74" s="4" t="s">
        <v>514</v>
      </c>
      <c r="G74" s="4">
        <v>1</v>
      </c>
      <c r="H74" s="19">
        <v>341.63</v>
      </c>
      <c r="I74" s="19"/>
      <c r="J74" s="4"/>
      <c r="K74" s="3" t="s">
        <v>511</v>
      </c>
    </row>
    <row r="75" spans="2:11" s="3" customFormat="1" x14ac:dyDescent="0.25">
      <c r="B75" s="3" t="s">
        <v>76</v>
      </c>
      <c r="C75" s="3" t="s">
        <v>8</v>
      </c>
      <c r="E75" s="4"/>
      <c r="F75" s="4"/>
      <c r="G75" s="4">
        <v>1</v>
      </c>
      <c r="H75" s="19"/>
      <c r="I75" s="19"/>
      <c r="J75" s="4"/>
      <c r="K75" s="3" t="s">
        <v>512</v>
      </c>
    </row>
    <row r="76" spans="2:11" s="3" customFormat="1" x14ac:dyDescent="0.25">
      <c r="D76" s="3" t="s">
        <v>132</v>
      </c>
      <c r="E76" s="4" t="s">
        <v>168</v>
      </c>
      <c r="F76" s="4" t="s">
        <v>169</v>
      </c>
      <c r="G76" s="4">
        <f>0.3*0.3</f>
        <v>0.09</v>
      </c>
      <c r="H76" s="18">
        <v>97.2</v>
      </c>
      <c r="I76" s="18">
        <f>G76*H76</f>
        <v>8.7479999999999993</v>
      </c>
    </row>
    <row r="77" spans="2:11" s="3" customFormat="1" x14ac:dyDescent="0.25">
      <c r="D77" s="3" t="s">
        <v>132</v>
      </c>
      <c r="E77" s="4" t="s">
        <v>592</v>
      </c>
      <c r="F77" s="4" t="s">
        <v>169</v>
      </c>
      <c r="G77" s="4">
        <v>2</v>
      </c>
      <c r="H77" s="18">
        <v>4.12</v>
      </c>
      <c r="I77" s="18">
        <f>G77*H77</f>
        <v>8.24</v>
      </c>
    </row>
    <row r="78" spans="2:11" s="3" customFormat="1" x14ac:dyDescent="0.25">
      <c r="D78" s="3" t="s">
        <v>133</v>
      </c>
      <c r="E78" s="4" t="s">
        <v>134</v>
      </c>
      <c r="F78" s="4" t="s">
        <v>135</v>
      </c>
      <c r="G78" s="4"/>
      <c r="H78" s="18"/>
      <c r="I78" s="15">
        <v>0.61</v>
      </c>
      <c r="J78" s="4" t="s">
        <v>423</v>
      </c>
    </row>
    <row r="79" spans="2:11" s="3" customFormat="1" x14ac:dyDescent="0.25">
      <c r="D79" s="3" t="s">
        <v>133</v>
      </c>
      <c r="E79" s="4" t="s">
        <v>136</v>
      </c>
      <c r="F79" s="4" t="s">
        <v>135</v>
      </c>
      <c r="G79" s="4">
        <f>G76</f>
        <v>0.09</v>
      </c>
      <c r="H79" s="15">
        <v>1.87</v>
      </c>
      <c r="I79" s="15">
        <f>G79*H79</f>
        <v>0.16830000000000001</v>
      </c>
      <c r="J79" s="4"/>
    </row>
    <row r="80" spans="2:11" s="3" customFormat="1" x14ac:dyDescent="0.25">
      <c r="D80" s="3" t="s">
        <v>133</v>
      </c>
      <c r="E80" s="4" t="s">
        <v>135</v>
      </c>
      <c r="F80" s="4" t="s">
        <v>135</v>
      </c>
      <c r="G80" s="4">
        <f>300*4</f>
        <v>1200</v>
      </c>
      <c r="H80" s="30">
        <v>2.04E-4</v>
      </c>
      <c r="I80" s="15">
        <f>G80*H80</f>
        <v>0.24479999999999999</v>
      </c>
    </row>
    <row r="81" spans="2:11" s="3" customFormat="1" x14ac:dyDescent="0.25">
      <c r="B81" s="3" t="s">
        <v>173</v>
      </c>
      <c r="C81" s="3" t="s">
        <v>35</v>
      </c>
      <c r="E81" s="4"/>
      <c r="F81" s="4" t="s">
        <v>304</v>
      </c>
      <c r="G81" s="4"/>
      <c r="H81" s="19">
        <v>0.69</v>
      </c>
      <c r="I81" s="19"/>
      <c r="J81" s="4"/>
      <c r="K81" s="3" t="s">
        <v>513</v>
      </c>
    </row>
    <row r="82" spans="2:11" s="3" customFormat="1" x14ac:dyDescent="0.25">
      <c r="E82" s="4"/>
      <c r="F82" s="4"/>
      <c r="G82" s="4"/>
      <c r="H82" s="19"/>
      <c r="I82" s="19"/>
      <c r="J82" s="4"/>
    </row>
    <row r="83" spans="2:11" s="3" customFormat="1" x14ac:dyDescent="0.25">
      <c r="E83" s="4"/>
      <c r="F83" s="4"/>
      <c r="G83" s="4"/>
      <c r="H83" s="19"/>
      <c r="I83" s="19"/>
      <c r="J83" s="4"/>
    </row>
    <row r="84" spans="2:11" s="3" customFormat="1" x14ac:dyDescent="0.25">
      <c r="E84" s="4"/>
      <c r="F84" s="4"/>
      <c r="G84" s="4"/>
      <c r="H84" s="19"/>
      <c r="I84" s="19"/>
      <c r="J84" s="4"/>
    </row>
    <row r="85" spans="2:11" s="3" customFormat="1" x14ac:dyDescent="0.25">
      <c r="E85" s="4"/>
      <c r="F85" s="4"/>
      <c r="G85" s="4"/>
      <c r="H85" s="19"/>
      <c r="I85" s="19"/>
      <c r="J85" s="4"/>
    </row>
    <row r="86" spans="2:11" s="3" customFormat="1" x14ac:dyDescent="0.25">
      <c r="E86" s="4"/>
      <c r="F86" s="4"/>
      <c r="G86" s="4"/>
      <c r="H86" s="19"/>
      <c r="I86" s="19"/>
      <c r="J86" s="4"/>
    </row>
    <row r="87" spans="2:11" s="3" customFormat="1" x14ac:dyDescent="0.25">
      <c r="E87" s="4"/>
      <c r="F87" s="4"/>
      <c r="H87" s="18"/>
      <c r="I87" s="18"/>
    </row>
    <row r="88" spans="2:11" s="3" customFormat="1" x14ac:dyDescent="0.25">
      <c r="E88" s="4"/>
      <c r="F88" s="4"/>
      <c r="H88" s="18"/>
      <c r="I88" s="18"/>
    </row>
    <row r="89" spans="2:11" s="3" customFormat="1" x14ac:dyDescent="0.25">
      <c r="E89" s="4"/>
      <c r="F89" s="4"/>
      <c r="H89" s="18"/>
      <c r="I89" s="18"/>
    </row>
    <row r="92" spans="2:11" s="3" customFormat="1" x14ac:dyDescent="0.25">
      <c r="E92" s="4"/>
      <c r="F92" s="4"/>
      <c r="H92" s="18"/>
      <c r="I92" s="18"/>
    </row>
    <row r="93" spans="2:11" s="3" customFormat="1" x14ac:dyDescent="0.25">
      <c r="E93" s="4"/>
      <c r="F93" s="4"/>
      <c r="H93" s="18"/>
      <c r="I93" s="18"/>
    </row>
  </sheetData>
  <phoneticPr fontId="10" type="noConversion"/>
  <conditionalFormatting sqref="F32 E21:F31 E3:F16 E33:F108">
    <cfRule type="expression" dxfId="126" priority="59">
      <formula>$D3&lt;&gt;""</formula>
    </cfRule>
  </conditionalFormatting>
  <conditionalFormatting sqref="F3:F16 F21:F108">
    <cfRule type="expression" dxfId="125" priority="57">
      <formula>LEN(F3)&gt;40</formula>
    </cfRule>
  </conditionalFormatting>
  <conditionalFormatting sqref="A17:C20 G17:H20 F32:H32 A32:C33 E33:H33 A29:I29 A35:I35 A21:G28 A30:G31 A36:G37 A34:H34 I36:I37 A38:I38 A3:K8 A44:G45 J45:K45 A43:H43 K43:K44 A46:H46 K46 A51:G53 K51:K53 A54:H54 J54:K54 A47:K50 A64:G64 I64:K64 A55:K61 A63:K63 A62:I62 K62 A81:K108 A39:K42 K71:K80 A65:K75 A9:I16 J9:K38 A76:G80">
    <cfRule type="expression" dxfId="124" priority="58">
      <formula>$B3&lt;&gt;""</formula>
    </cfRule>
    <cfRule type="expression" dxfId="123" priority="60">
      <formula>$D3&lt;&gt;""</formula>
    </cfRule>
  </conditionalFormatting>
  <conditionalFormatting sqref="E17:F19">
    <cfRule type="expression" dxfId="122" priority="48">
      <formula>$D17&lt;&gt;""</formula>
    </cfRule>
  </conditionalFormatting>
  <conditionalFormatting sqref="F17:F19">
    <cfRule type="expression" dxfId="121" priority="46">
      <formula>LEN(F17)&gt;40</formula>
    </cfRule>
  </conditionalFormatting>
  <conditionalFormatting sqref="D17:F19">
    <cfRule type="expression" dxfId="120" priority="47">
      <formula>$B17&lt;&gt;""</formula>
    </cfRule>
    <cfRule type="expression" dxfId="119" priority="49">
      <formula>$D17&lt;&gt;""</formula>
    </cfRule>
  </conditionalFormatting>
  <conditionalFormatting sqref="E20:F20">
    <cfRule type="expression" dxfId="118" priority="44">
      <formula>$D20&lt;&gt;""</formula>
    </cfRule>
  </conditionalFormatting>
  <conditionalFormatting sqref="F20">
    <cfRule type="expression" dxfId="117" priority="42">
      <formula>LEN(F20)&gt;40</formula>
    </cfRule>
  </conditionalFormatting>
  <conditionalFormatting sqref="D20:F20">
    <cfRule type="expression" dxfId="116" priority="43">
      <formula>$B20&lt;&gt;""</formula>
    </cfRule>
    <cfRule type="expression" dxfId="115" priority="45">
      <formula>$D20&lt;&gt;""</formula>
    </cfRule>
  </conditionalFormatting>
  <conditionalFormatting sqref="E32">
    <cfRule type="expression" dxfId="114" priority="40">
      <formula>$D32&lt;&gt;""</formula>
    </cfRule>
  </conditionalFormatting>
  <conditionalFormatting sqref="D32:E32">
    <cfRule type="expression" dxfId="113" priority="39">
      <formula>$B32&lt;&gt;""</formula>
    </cfRule>
    <cfRule type="expression" dxfId="112" priority="41">
      <formula>$D32&lt;&gt;""</formula>
    </cfRule>
  </conditionalFormatting>
  <conditionalFormatting sqref="D33">
    <cfRule type="expression" dxfId="111" priority="37">
      <formula>$B33&lt;&gt;""</formula>
    </cfRule>
    <cfRule type="expression" dxfId="110" priority="38">
      <formula>$D33&lt;&gt;""</formula>
    </cfRule>
  </conditionalFormatting>
  <conditionalFormatting sqref="H21:H26">
    <cfRule type="expression" dxfId="109" priority="35">
      <formula>$B21&lt;&gt;""</formula>
    </cfRule>
    <cfRule type="expression" dxfId="108" priority="36">
      <formula>$D21&lt;&gt;""</formula>
    </cfRule>
  </conditionalFormatting>
  <conditionalFormatting sqref="H27:H28">
    <cfRule type="expression" dxfId="107" priority="33">
      <formula>$B27&lt;&gt;""</formula>
    </cfRule>
    <cfRule type="expression" dxfId="106" priority="34">
      <formula>$D27&lt;&gt;""</formula>
    </cfRule>
  </conditionalFormatting>
  <conditionalFormatting sqref="H30:H31">
    <cfRule type="expression" dxfId="105" priority="31">
      <formula>$B30&lt;&gt;""</formula>
    </cfRule>
    <cfRule type="expression" dxfId="104" priority="32">
      <formula>$D30&lt;&gt;""</formula>
    </cfRule>
  </conditionalFormatting>
  <conditionalFormatting sqref="H36:H37">
    <cfRule type="expression" dxfId="103" priority="29">
      <formula>$B36&lt;&gt;""</formula>
    </cfRule>
    <cfRule type="expression" dxfId="102" priority="30">
      <formula>$D36&lt;&gt;""</formula>
    </cfRule>
  </conditionalFormatting>
  <conditionalFormatting sqref="I17:I28">
    <cfRule type="expression" dxfId="101" priority="27">
      <formula>$B17&lt;&gt;""</formula>
    </cfRule>
    <cfRule type="expression" dxfId="100" priority="28">
      <formula>$D17&lt;&gt;""</formula>
    </cfRule>
  </conditionalFormatting>
  <conditionalFormatting sqref="I30:I34">
    <cfRule type="expression" dxfId="99" priority="25">
      <formula>$B30&lt;&gt;""</formula>
    </cfRule>
    <cfRule type="expression" dxfId="98" priority="26">
      <formula>$D30&lt;&gt;""</formula>
    </cfRule>
  </conditionalFormatting>
  <conditionalFormatting sqref="H44:H45">
    <cfRule type="expression" dxfId="97" priority="21">
      <formula>$B44&lt;&gt;""</formula>
    </cfRule>
    <cfRule type="expression" dxfId="96" priority="22">
      <formula>$D44&lt;&gt;""</formula>
    </cfRule>
  </conditionalFormatting>
  <conditionalFormatting sqref="I43:J44 I45:I46">
    <cfRule type="expression" dxfId="95" priority="19">
      <formula>$B43&lt;&gt;""</formula>
    </cfRule>
    <cfRule type="expression" dxfId="94" priority="20">
      <formula>$D43&lt;&gt;""</formula>
    </cfRule>
  </conditionalFormatting>
  <conditionalFormatting sqref="J46">
    <cfRule type="expression" dxfId="93" priority="17">
      <formula>$B46&lt;&gt;""</formula>
    </cfRule>
    <cfRule type="expression" dxfId="92" priority="18">
      <formula>$D46&lt;&gt;""</formula>
    </cfRule>
  </conditionalFormatting>
  <conditionalFormatting sqref="I78:J79 I80">
    <cfRule type="expression" dxfId="91" priority="1">
      <formula>$B78&lt;&gt;""</formula>
    </cfRule>
    <cfRule type="expression" dxfId="90" priority="2">
      <formula>$D78&lt;&gt;""</formula>
    </cfRule>
  </conditionalFormatting>
  <conditionalFormatting sqref="J53 H51">
    <cfRule type="expression" dxfId="89" priority="15">
      <formula>$B51&lt;&gt;""</formula>
    </cfRule>
    <cfRule type="expression" dxfId="88" priority="16">
      <formula>$D51&lt;&gt;""</formula>
    </cfRule>
  </conditionalFormatting>
  <conditionalFormatting sqref="H52:H53">
    <cfRule type="expression" dxfId="87" priority="13">
      <formula>$B52&lt;&gt;""</formula>
    </cfRule>
    <cfRule type="expression" dxfId="86" priority="14">
      <formula>$D52&lt;&gt;""</formula>
    </cfRule>
  </conditionalFormatting>
  <conditionalFormatting sqref="I51:J52 I53:I54">
    <cfRule type="expression" dxfId="85" priority="11">
      <formula>$B51&lt;&gt;""</formula>
    </cfRule>
    <cfRule type="expression" dxfId="84" priority="12">
      <formula>$D51&lt;&gt;""</formula>
    </cfRule>
  </conditionalFormatting>
  <conditionalFormatting sqref="H64">
    <cfRule type="expression" dxfId="83" priority="9">
      <formula>$B64&lt;&gt;""</formula>
    </cfRule>
    <cfRule type="expression" dxfId="82" priority="10">
      <formula>$D64&lt;&gt;""</formula>
    </cfRule>
  </conditionalFormatting>
  <conditionalFormatting sqref="J62">
    <cfRule type="expression" dxfId="81" priority="7">
      <formula>$B62&lt;&gt;""</formula>
    </cfRule>
    <cfRule type="expression" dxfId="80" priority="8">
      <formula>$D62&lt;&gt;""</formula>
    </cfRule>
  </conditionalFormatting>
  <conditionalFormatting sqref="J80 H78 H76:J77">
    <cfRule type="expression" dxfId="79" priority="5">
      <formula>$B76&lt;&gt;""</formula>
    </cfRule>
    <cfRule type="expression" dxfId="78" priority="6">
      <formula>$D76&lt;&gt;""</formula>
    </cfRule>
  </conditionalFormatting>
  <conditionalFormatting sqref="H79:H80">
    <cfRule type="expression" dxfId="77" priority="3">
      <formula>$B79&lt;&gt;""</formula>
    </cfRule>
    <cfRule type="expression" dxfId="76" priority="4">
      <formula>$D79&lt;&gt;""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329C-A460-4EB5-8403-AB1375AB42E3}">
  <sheetPr codeName="Feuil7">
    <pageSetUpPr fitToPage="1"/>
  </sheetPr>
  <dimension ref="A1:O63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198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113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199</v>
      </c>
    </row>
    <row r="9" spans="1:11" x14ac:dyDescent="0.25">
      <c r="E9" s="4"/>
      <c r="F9" s="4"/>
    </row>
    <row r="10" spans="1:11" x14ac:dyDescent="0.25">
      <c r="D10" s="3" t="s">
        <v>133</v>
      </c>
      <c r="E10" s="4" t="s">
        <v>150</v>
      </c>
      <c r="F10" s="4" t="s">
        <v>149</v>
      </c>
      <c r="G10" s="3">
        <f>SUM(M49:O49)+12</f>
        <v>92</v>
      </c>
      <c r="H10" s="18">
        <v>0.1</v>
      </c>
      <c r="I10" s="19">
        <f t="shared" ref="I10:I14" si="0">G10*H10</f>
        <v>9.2000000000000011</v>
      </c>
      <c r="J10" s="3" t="str">
        <f>"= "&amp; G10 &amp; " x "&amp;H10&amp;"0"</f>
        <v>= 92 x 0,10</v>
      </c>
    </row>
    <row r="11" spans="1:11" x14ac:dyDescent="0.25">
      <c r="D11" s="3" t="s">
        <v>133</v>
      </c>
      <c r="E11" s="4" t="s">
        <v>152</v>
      </c>
      <c r="F11" s="4" t="s">
        <v>151</v>
      </c>
      <c r="G11" s="3">
        <f>M49</f>
        <v>58</v>
      </c>
      <c r="H11" s="18">
        <v>0.2</v>
      </c>
      <c r="I11" s="19">
        <f t="shared" si="0"/>
        <v>11.600000000000001</v>
      </c>
      <c r="J11" s="3" t="str">
        <f>"= "&amp; G11 &amp; " x "&amp;H11&amp;"0"</f>
        <v>= 58 x 0,20</v>
      </c>
    </row>
    <row r="12" spans="1:11" x14ac:dyDescent="0.25">
      <c r="D12" s="3" t="s">
        <v>133</v>
      </c>
      <c r="E12" s="4" t="s">
        <v>156</v>
      </c>
      <c r="F12" s="4" t="s">
        <v>157</v>
      </c>
      <c r="G12" s="3">
        <f>G11</f>
        <v>58</v>
      </c>
      <c r="H12" s="18">
        <v>0.1</v>
      </c>
      <c r="I12" s="19">
        <f t="shared" si="0"/>
        <v>5.8000000000000007</v>
      </c>
      <c r="J12" s="3" t="str">
        <f t="shared" ref="J12:J31" si="1">"= "&amp; G12 &amp; " x "&amp;H12&amp;"0"</f>
        <v>= 58 x 0,10</v>
      </c>
    </row>
    <row r="13" spans="1:11" x14ac:dyDescent="0.25">
      <c r="D13" s="3" t="s">
        <v>133</v>
      </c>
      <c r="E13" s="4" t="s">
        <v>152</v>
      </c>
      <c r="F13" s="4" t="s">
        <v>153</v>
      </c>
      <c r="G13" s="4">
        <v>1</v>
      </c>
      <c r="H13" s="19">
        <v>0.1</v>
      </c>
      <c r="I13" s="19">
        <f t="shared" si="0"/>
        <v>0.1</v>
      </c>
      <c r="J13" s="3" t="str">
        <f t="shared" si="1"/>
        <v>= 1 x 0,10</v>
      </c>
    </row>
    <row r="14" spans="1:11" x14ac:dyDescent="0.25">
      <c r="D14" s="3" t="s">
        <v>133</v>
      </c>
      <c r="E14" s="4" t="s">
        <v>179</v>
      </c>
      <c r="F14" s="4" t="s">
        <v>180</v>
      </c>
      <c r="G14" s="4">
        <v>6</v>
      </c>
      <c r="H14" s="19">
        <v>1.22</v>
      </c>
      <c r="I14" s="19">
        <f t="shared" si="0"/>
        <v>7.32</v>
      </c>
      <c r="J14" s="3" t="str">
        <f t="shared" si="1"/>
        <v>= 6 x 1,220</v>
      </c>
    </row>
    <row r="15" spans="1:11" x14ac:dyDescent="0.25">
      <c r="E15" s="4"/>
      <c r="F15" s="4"/>
      <c r="G15" s="4"/>
      <c r="H15" s="19"/>
      <c r="I15" s="19"/>
      <c r="J15" s="3" t="str">
        <f t="shared" si="1"/>
        <v>=  x 0</v>
      </c>
    </row>
    <row r="16" spans="1:11" x14ac:dyDescent="0.25">
      <c r="D16" s="3" t="s">
        <v>133</v>
      </c>
      <c r="E16" s="4" t="s">
        <v>142</v>
      </c>
      <c r="F16" s="4" t="s">
        <v>207</v>
      </c>
      <c r="G16" s="4">
        <v>2</v>
      </c>
      <c r="H16" s="14">
        <v>0.1</v>
      </c>
      <c r="I16" s="19">
        <f>G16*H16</f>
        <v>0.2</v>
      </c>
      <c r="J16" s="3" t="str">
        <f t="shared" si="1"/>
        <v>= 2 x 0,10</v>
      </c>
    </row>
    <row r="17" spans="4:15" x14ac:dyDescent="0.25">
      <c r="D17" s="3" t="s">
        <v>133</v>
      </c>
      <c r="E17" s="4" t="s">
        <v>144</v>
      </c>
      <c r="F17" s="4" t="s">
        <v>207</v>
      </c>
      <c r="G17" s="4">
        <v>2</v>
      </c>
      <c r="H17" s="14">
        <v>0.2</v>
      </c>
      <c r="I17" s="19">
        <f t="shared" ref="I17:I29" si="2">G17*H17</f>
        <v>0.4</v>
      </c>
      <c r="J17" s="3" t="str">
        <f t="shared" si="1"/>
        <v>= 2 x 0,20</v>
      </c>
    </row>
    <row r="18" spans="4:15" x14ac:dyDescent="0.25">
      <c r="D18" s="3" t="s">
        <v>133</v>
      </c>
      <c r="E18" s="4" t="s">
        <v>142</v>
      </c>
      <c r="F18" s="4" t="s">
        <v>202</v>
      </c>
      <c r="G18" s="4">
        <v>4</v>
      </c>
      <c r="H18" s="14">
        <v>0.1</v>
      </c>
      <c r="I18" s="19">
        <f t="shared" si="2"/>
        <v>0.4</v>
      </c>
      <c r="J18" s="3" t="str">
        <f t="shared" si="1"/>
        <v>= 4 x 0,10</v>
      </c>
    </row>
    <row r="19" spans="4:15" x14ac:dyDescent="0.25">
      <c r="D19" s="3" t="s">
        <v>133</v>
      </c>
      <c r="E19" s="4" t="s">
        <v>144</v>
      </c>
      <c r="F19" s="4" t="s">
        <v>202</v>
      </c>
      <c r="G19" s="4">
        <v>4</v>
      </c>
      <c r="H19" s="14">
        <v>0.2</v>
      </c>
      <c r="I19" s="19">
        <f t="shared" si="2"/>
        <v>0.8</v>
      </c>
      <c r="J19" s="3" t="str">
        <f t="shared" si="1"/>
        <v>= 4 x 0,20</v>
      </c>
    </row>
    <row r="20" spans="4:15" s="3" customFormat="1" x14ac:dyDescent="0.25">
      <c r="D20" s="3" t="s">
        <v>133</v>
      </c>
      <c r="E20" s="4" t="s">
        <v>142</v>
      </c>
      <c r="F20" s="4" t="s">
        <v>201</v>
      </c>
      <c r="G20" s="4">
        <v>8</v>
      </c>
      <c r="H20" s="14">
        <v>0.1</v>
      </c>
      <c r="I20" s="19">
        <f t="shared" si="2"/>
        <v>0.8</v>
      </c>
      <c r="J20" s="3" t="str">
        <f t="shared" si="1"/>
        <v>= 8 x 0,10</v>
      </c>
    </row>
    <row r="21" spans="4:15" s="3" customFormat="1" x14ac:dyDescent="0.25">
      <c r="D21" s="3" t="s">
        <v>133</v>
      </c>
      <c r="E21" s="4" t="s">
        <v>144</v>
      </c>
      <c r="F21" s="4" t="s">
        <v>201</v>
      </c>
      <c r="G21" s="4">
        <v>8</v>
      </c>
      <c r="H21" s="14">
        <v>0.2</v>
      </c>
      <c r="I21" s="19">
        <f t="shared" si="2"/>
        <v>1.6</v>
      </c>
      <c r="J21" s="3" t="str">
        <f t="shared" si="1"/>
        <v>= 8 x 0,20</v>
      </c>
    </row>
    <row r="22" spans="4:15" s="3" customFormat="1" x14ac:dyDescent="0.25">
      <c r="D22" s="3" t="s">
        <v>133</v>
      </c>
      <c r="E22" s="4" t="s">
        <v>142</v>
      </c>
      <c r="F22" s="4" t="s">
        <v>200</v>
      </c>
      <c r="G22" s="4">
        <v>2</v>
      </c>
      <c r="H22" s="14">
        <v>0.1</v>
      </c>
      <c r="I22" s="19">
        <f t="shared" si="2"/>
        <v>0.2</v>
      </c>
      <c r="J22" s="3" t="str">
        <f t="shared" si="1"/>
        <v>= 2 x 0,10</v>
      </c>
    </row>
    <row r="23" spans="4:15" s="3" customFormat="1" x14ac:dyDescent="0.25">
      <c r="D23" s="3" t="s">
        <v>133</v>
      </c>
      <c r="E23" s="4" t="s">
        <v>144</v>
      </c>
      <c r="F23" s="4" t="s">
        <v>200</v>
      </c>
      <c r="G23" s="4">
        <v>2</v>
      </c>
      <c r="H23" s="14">
        <v>0.2</v>
      </c>
      <c r="I23" s="19">
        <f t="shared" si="2"/>
        <v>0.4</v>
      </c>
      <c r="J23" s="3" t="str">
        <f t="shared" si="1"/>
        <v>= 2 x 0,20</v>
      </c>
    </row>
    <row r="24" spans="4:15" s="3" customFormat="1" x14ac:dyDescent="0.25">
      <c r="D24" s="3" t="s">
        <v>133</v>
      </c>
      <c r="E24" s="4" t="s">
        <v>142</v>
      </c>
      <c r="F24" s="4" t="s">
        <v>203</v>
      </c>
      <c r="G24" s="4">
        <v>4</v>
      </c>
      <c r="H24" s="14">
        <v>0.1</v>
      </c>
      <c r="I24" s="19">
        <f t="shared" si="2"/>
        <v>0.4</v>
      </c>
      <c r="J24" s="3" t="str">
        <f t="shared" si="1"/>
        <v>= 4 x 0,10</v>
      </c>
    </row>
    <row r="25" spans="4:15" s="3" customFormat="1" x14ac:dyDescent="0.25">
      <c r="D25" s="3" t="s">
        <v>133</v>
      </c>
      <c r="E25" s="4" t="s">
        <v>144</v>
      </c>
      <c r="F25" s="4" t="s">
        <v>203</v>
      </c>
      <c r="G25" s="4">
        <v>4</v>
      </c>
      <c r="H25" s="14">
        <v>0.2</v>
      </c>
      <c r="I25" s="19">
        <f t="shared" si="2"/>
        <v>0.8</v>
      </c>
      <c r="J25" s="3" t="str">
        <f t="shared" si="1"/>
        <v>= 4 x 0,20</v>
      </c>
    </row>
    <row r="26" spans="4:15" s="3" customFormat="1" x14ac:dyDescent="0.25">
      <c r="D26" s="3" t="s">
        <v>133</v>
      </c>
      <c r="E26" s="4" t="s">
        <v>142</v>
      </c>
      <c r="F26" s="4" t="s">
        <v>204</v>
      </c>
      <c r="G26" s="4">
        <v>3</v>
      </c>
      <c r="H26" s="14">
        <v>0.1</v>
      </c>
      <c r="I26" s="19">
        <f t="shared" si="2"/>
        <v>0.30000000000000004</v>
      </c>
      <c r="J26" s="3" t="str">
        <f t="shared" si="1"/>
        <v>= 3 x 0,10</v>
      </c>
    </row>
    <row r="27" spans="4:15" s="3" customFormat="1" x14ac:dyDescent="0.25">
      <c r="D27" s="3" t="s">
        <v>133</v>
      </c>
      <c r="E27" s="4" t="s">
        <v>144</v>
      </c>
      <c r="F27" s="4" t="s">
        <v>204</v>
      </c>
      <c r="G27" s="4">
        <v>3</v>
      </c>
      <c r="H27" s="14">
        <v>0.2</v>
      </c>
      <c r="I27" s="19">
        <f t="shared" si="2"/>
        <v>0.60000000000000009</v>
      </c>
      <c r="J27" s="3" t="str">
        <f t="shared" si="1"/>
        <v>= 3 x 0,20</v>
      </c>
    </row>
    <row r="28" spans="4:15" s="3" customFormat="1" x14ac:dyDescent="0.25">
      <c r="D28" s="3" t="s">
        <v>133</v>
      </c>
      <c r="E28" s="4" t="s">
        <v>142</v>
      </c>
      <c r="F28" s="4" t="s">
        <v>206</v>
      </c>
      <c r="G28" s="4">
        <v>1</v>
      </c>
      <c r="H28" s="14">
        <v>0.1</v>
      </c>
      <c r="I28" s="19">
        <f t="shared" si="2"/>
        <v>0.1</v>
      </c>
      <c r="J28" s="3" t="str">
        <f t="shared" si="1"/>
        <v>= 1 x 0,10</v>
      </c>
    </row>
    <row r="29" spans="4:15" s="3" customFormat="1" x14ac:dyDescent="0.25">
      <c r="D29" s="3" t="s">
        <v>133</v>
      </c>
      <c r="E29" s="4" t="s">
        <v>144</v>
      </c>
      <c r="F29" s="4" t="s">
        <v>206</v>
      </c>
      <c r="G29" s="4">
        <v>1</v>
      </c>
      <c r="H29" s="14">
        <v>0.2</v>
      </c>
      <c r="I29" s="19">
        <f t="shared" si="2"/>
        <v>0.2</v>
      </c>
      <c r="J29" s="3" t="str">
        <f t="shared" si="1"/>
        <v>= 1 x 0,20</v>
      </c>
    </row>
    <row r="30" spans="4:15" s="3" customFormat="1" x14ac:dyDescent="0.25">
      <c r="D30" s="3" t="s">
        <v>133</v>
      </c>
      <c r="E30" s="4" t="s">
        <v>142</v>
      </c>
      <c r="F30" s="4" t="s">
        <v>75</v>
      </c>
      <c r="G30" s="4">
        <v>4</v>
      </c>
      <c r="H30" s="14">
        <v>0.1</v>
      </c>
      <c r="I30" s="19">
        <f t="shared" ref="I30:I50" si="3">G30*H30</f>
        <v>0.4</v>
      </c>
      <c r="J30" s="3" t="str">
        <f t="shared" si="1"/>
        <v>= 4 x 0,10</v>
      </c>
    </row>
    <row r="31" spans="4:15" s="3" customFormat="1" x14ac:dyDescent="0.25">
      <c r="D31" s="3" t="s">
        <v>133</v>
      </c>
      <c r="E31" s="4" t="s">
        <v>144</v>
      </c>
      <c r="F31" s="4" t="s">
        <v>75</v>
      </c>
      <c r="G31" s="4">
        <v>4</v>
      </c>
      <c r="H31" s="14">
        <v>0.2</v>
      </c>
      <c r="I31" s="19">
        <f t="shared" si="3"/>
        <v>0.8</v>
      </c>
      <c r="J31" s="3" t="str">
        <f t="shared" si="1"/>
        <v>= 4 x 0,20</v>
      </c>
    </row>
    <row r="32" spans="4:15" s="3" customFormat="1" x14ac:dyDescent="0.25">
      <c r="E32" s="4"/>
      <c r="F32" s="4"/>
      <c r="G32" s="4"/>
      <c r="H32" s="19"/>
      <c r="I32" s="19"/>
      <c r="J32" s="4"/>
      <c r="M32" s="3" t="s">
        <v>219</v>
      </c>
      <c r="N32" s="3" t="s">
        <v>220</v>
      </c>
      <c r="O32" s="3" t="s">
        <v>221</v>
      </c>
    </row>
    <row r="33" spans="2:15" s="3" customFormat="1" x14ac:dyDescent="0.25">
      <c r="B33" s="3" t="s">
        <v>77</v>
      </c>
      <c r="C33" s="3" t="s">
        <v>35</v>
      </c>
      <c r="E33" s="4"/>
      <c r="F33" s="4" t="s">
        <v>78</v>
      </c>
      <c r="G33" s="4">
        <v>1</v>
      </c>
      <c r="H33" s="19">
        <v>660.24</v>
      </c>
      <c r="I33" s="19">
        <f t="shared" si="3"/>
        <v>660.24</v>
      </c>
      <c r="J33" s="4"/>
      <c r="K33" s="3" t="s">
        <v>184</v>
      </c>
      <c r="M33" s="3">
        <v>13</v>
      </c>
    </row>
    <row r="34" spans="2:15" s="3" customFormat="1" x14ac:dyDescent="0.25">
      <c r="B34" s="3" t="s">
        <v>79</v>
      </c>
      <c r="C34" s="3" t="s">
        <v>35</v>
      </c>
      <c r="E34" s="4"/>
      <c r="F34" s="4"/>
      <c r="G34" s="4">
        <v>4</v>
      </c>
      <c r="H34" s="19">
        <v>67.98</v>
      </c>
      <c r="I34" s="19">
        <f t="shared" si="3"/>
        <v>271.92</v>
      </c>
      <c r="J34" s="4"/>
      <c r="K34" s="3" t="s">
        <v>186</v>
      </c>
      <c r="M34" s="3">
        <f>3*G34</f>
        <v>12</v>
      </c>
    </row>
    <row r="35" spans="2:15" s="3" customFormat="1" x14ac:dyDescent="0.25">
      <c r="B35" s="3" t="s">
        <v>89</v>
      </c>
      <c r="C35" s="3" t="s">
        <v>35</v>
      </c>
      <c r="E35" s="4"/>
      <c r="F35" s="4"/>
      <c r="G35" s="4">
        <v>4</v>
      </c>
      <c r="H35" s="19">
        <v>200.49</v>
      </c>
      <c r="I35" s="19">
        <f t="shared" si="3"/>
        <v>801.96</v>
      </c>
      <c r="J35" s="4"/>
      <c r="K35" s="3" t="s">
        <v>187</v>
      </c>
      <c r="M35" s="3">
        <f>3*G35</f>
        <v>12</v>
      </c>
    </row>
    <row r="36" spans="2:15" s="3" customFormat="1" x14ac:dyDescent="0.25">
      <c r="B36" s="3" t="s">
        <v>80</v>
      </c>
      <c r="C36" s="3" t="s">
        <v>35</v>
      </c>
      <c r="E36" s="4"/>
      <c r="F36" s="4"/>
      <c r="G36" s="4">
        <v>1</v>
      </c>
      <c r="H36" s="19">
        <v>503</v>
      </c>
      <c r="I36" s="19">
        <f t="shared" si="3"/>
        <v>503</v>
      </c>
      <c r="J36" s="4"/>
      <c r="K36" s="3" t="s">
        <v>185</v>
      </c>
      <c r="M36" s="3">
        <f>3*G36</f>
        <v>3</v>
      </c>
    </row>
    <row r="37" spans="2:15" s="3" customFormat="1" x14ac:dyDescent="0.25">
      <c r="B37" s="3" t="s">
        <v>81</v>
      </c>
      <c r="C37" s="3" t="s">
        <v>35</v>
      </c>
      <c r="F37" s="4" t="s">
        <v>208</v>
      </c>
      <c r="G37" s="3">
        <v>2</v>
      </c>
      <c r="H37" s="18">
        <v>105.2</v>
      </c>
      <c r="I37" s="19">
        <f t="shared" si="3"/>
        <v>210.4</v>
      </c>
      <c r="K37" s="3" t="s">
        <v>188</v>
      </c>
      <c r="M37" s="3">
        <f>3*G37</f>
        <v>6</v>
      </c>
    </row>
    <row r="38" spans="2:15" s="3" customFormat="1" x14ac:dyDescent="0.25">
      <c r="B38" s="3" t="s">
        <v>81</v>
      </c>
      <c r="C38" s="3" t="s">
        <v>35</v>
      </c>
      <c r="E38" s="4"/>
      <c r="F38" s="4" t="s">
        <v>106</v>
      </c>
      <c r="G38" s="3">
        <v>2</v>
      </c>
      <c r="H38" s="18">
        <v>132.52000000000001</v>
      </c>
      <c r="I38" s="19">
        <f t="shared" si="3"/>
        <v>265.04000000000002</v>
      </c>
      <c r="K38" s="3" t="s">
        <v>189</v>
      </c>
      <c r="M38" s="3">
        <f>3*G38</f>
        <v>6</v>
      </c>
    </row>
    <row r="39" spans="2:15" s="3" customFormat="1" x14ac:dyDescent="0.25">
      <c r="B39" s="3" t="s">
        <v>82</v>
      </c>
      <c r="C39" s="3" t="s">
        <v>35</v>
      </c>
      <c r="E39" s="4"/>
      <c r="F39" s="4"/>
      <c r="G39" s="3">
        <v>1</v>
      </c>
      <c r="H39" s="18">
        <v>219.17</v>
      </c>
      <c r="I39" s="19">
        <f t="shared" si="3"/>
        <v>219.17</v>
      </c>
      <c r="K39" s="3" t="s">
        <v>190</v>
      </c>
      <c r="O39" s="3">
        <v>3</v>
      </c>
    </row>
    <row r="40" spans="2:15" s="3" customFormat="1" x14ac:dyDescent="0.25">
      <c r="B40" s="3" t="s">
        <v>83</v>
      </c>
      <c r="C40" s="3" t="s">
        <v>35</v>
      </c>
      <c r="E40" s="4"/>
      <c r="F40" s="4"/>
      <c r="G40" s="4">
        <v>1</v>
      </c>
      <c r="H40" s="19">
        <v>0.01</v>
      </c>
      <c r="I40" s="19">
        <f t="shared" si="3"/>
        <v>0.01</v>
      </c>
      <c r="J40" s="4" t="s">
        <v>217</v>
      </c>
      <c r="K40" s="3" t="s">
        <v>191</v>
      </c>
      <c r="M40" s="3">
        <v>3</v>
      </c>
    </row>
    <row r="41" spans="2:15" s="3" customFormat="1" x14ac:dyDescent="0.25">
      <c r="B41" s="3" t="s">
        <v>84</v>
      </c>
      <c r="C41" s="3" t="s">
        <v>35</v>
      </c>
      <c r="E41" s="4"/>
      <c r="F41" s="4"/>
      <c r="G41" s="4">
        <v>1</v>
      </c>
      <c r="H41" s="19">
        <v>40.020000000000003</v>
      </c>
      <c r="I41" s="19">
        <f t="shared" si="3"/>
        <v>40.020000000000003</v>
      </c>
      <c r="J41" s="4"/>
      <c r="K41" s="3" t="s">
        <v>192</v>
      </c>
      <c r="O41" s="3">
        <v>4</v>
      </c>
    </row>
    <row r="42" spans="2:15" s="3" customFormat="1" x14ac:dyDescent="0.25">
      <c r="B42" s="3" t="s">
        <v>85</v>
      </c>
      <c r="C42" s="3" t="s">
        <v>35</v>
      </c>
      <c r="E42" s="4"/>
      <c r="F42" s="4"/>
      <c r="G42" s="4">
        <v>1</v>
      </c>
      <c r="H42" s="19">
        <v>0.01</v>
      </c>
      <c r="I42" s="19">
        <f t="shared" si="3"/>
        <v>0.01</v>
      </c>
      <c r="J42" s="4" t="s">
        <v>216</v>
      </c>
      <c r="K42" s="3" t="s">
        <v>193</v>
      </c>
      <c r="O42" s="3">
        <v>2</v>
      </c>
    </row>
    <row r="43" spans="2:15" s="3" customFormat="1" x14ac:dyDescent="0.25">
      <c r="B43" s="3" t="s">
        <v>86</v>
      </c>
      <c r="C43" s="3" t="s">
        <v>35</v>
      </c>
      <c r="E43" s="4"/>
      <c r="F43" s="4"/>
      <c r="G43" s="4">
        <v>1</v>
      </c>
      <c r="H43" s="19">
        <v>0.01</v>
      </c>
      <c r="I43" s="19">
        <f t="shared" si="3"/>
        <v>0.01</v>
      </c>
      <c r="J43" s="4" t="s">
        <v>216</v>
      </c>
      <c r="K43" s="3" t="s">
        <v>194</v>
      </c>
      <c r="O43" s="3">
        <v>2</v>
      </c>
    </row>
    <row r="44" spans="2:15" s="3" customFormat="1" x14ac:dyDescent="0.25">
      <c r="B44" s="3" t="s">
        <v>87</v>
      </c>
      <c r="C44" s="3" t="s">
        <v>35</v>
      </c>
      <c r="E44" s="4"/>
      <c r="F44" s="4"/>
      <c r="G44" s="4">
        <v>1</v>
      </c>
      <c r="H44" s="19">
        <v>0.01</v>
      </c>
      <c r="I44" s="19">
        <f t="shared" si="3"/>
        <v>0.01</v>
      </c>
      <c r="J44" s="4" t="s">
        <v>216</v>
      </c>
      <c r="K44" s="3" t="s">
        <v>195</v>
      </c>
      <c r="O44" s="3">
        <v>2</v>
      </c>
    </row>
    <row r="45" spans="2:15" s="3" customFormat="1" x14ac:dyDescent="0.25">
      <c r="B45" s="3" t="s">
        <v>218</v>
      </c>
      <c r="C45" s="3" t="s">
        <v>35</v>
      </c>
      <c r="E45" s="4"/>
      <c r="F45" s="4"/>
      <c r="G45" s="4">
        <v>1</v>
      </c>
      <c r="H45" s="19">
        <v>0.01</v>
      </c>
      <c r="I45" s="19">
        <f t="shared" si="3"/>
        <v>0.01</v>
      </c>
      <c r="J45" s="4" t="s">
        <v>216</v>
      </c>
      <c r="K45" s="3" t="s">
        <v>196</v>
      </c>
      <c r="N45" s="3">
        <v>1</v>
      </c>
    </row>
    <row r="46" spans="2:15" s="3" customFormat="1" x14ac:dyDescent="0.25">
      <c r="B46" s="3" t="s">
        <v>88</v>
      </c>
      <c r="C46" s="3" t="s">
        <v>35</v>
      </c>
      <c r="E46" s="4"/>
      <c r="F46" s="4"/>
      <c r="G46" s="4">
        <v>1</v>
      </c>
      <c r="H46" s="19">
        <v>7.8</v>
      </c>
      <c r="I46" s="19">
        <f t="shared" si="3"/>
        <v>7.8</v>
      </c>
      <c r="J46" s="4"/>
      <c r="K46" s="3" t="s">
        <v>197</v>
      </c>
    </row>
    <row r="47" spans="2:15" s="3" customFormat="1" x14ac:dyDescent="0.25">
      <c r="B47" s="3" t="s">
        <v>230</v>
      </c>
      <c r="C47" s="3" t="s">
        <v>35</v>
      </c>
      <c r="E47" s="4"/>
      <c r="F47" s="4"/>
      <c r="G47" s="4">
        <v>2</v>
      </c>
      <c r="H47" s="19">
        <v>5.25</v>
      </c>
      <c r="I47" s="19">
        <f t="shared" si="3"/>
        <v>10.5</v>
      </c>
      <c r="J47" s="4"/>
      <c r="K47" s="3" t="s">
        <v>213</v>
      </c>
      <c r="M47" s="3">
        <v>3</v>
      </c>
      <c r="O47" s="3">
        <v>6</v>
      </c>
    </row>
    <row r="48" spans="2:15" s="3" customFormat="1" x14ac:dyDescent="0.25">
      <c r="B48" s="3" t="s">
        <v>420</v>
      </c>
      <c r="C48" s="3" t="s">
        <v>35</v>
      </c>
      <c r="E48" s="4"/>
      <c r="F48" s="4"/>
      <c r="G48" s="4">
        <v>1</v>
      </c>
      <c r="H48" s="19">
        <v>14.08</v>
      </c>
      <c r="I48" s="19">
        <f t="shared" si="3"/>
        <v>14.08</v>
      </c>
      <c r="J48" s="4"/>
      <c r="K48" s="3" t="s">
        <v>214</v>
      </c>
      <c r="N48" s="3">
        <v>2</v>
      </c>
    </row>
    <row r="49" spans="2:15" s="3" customFormat="1" x14ac:dyDescent="0.25">
      <c r="B49" s="3" t="s">
        <v>91</v>
      </c>
      <c r="C49" s="3" t="s">
        <v>35</v>
      </c>
      <c r="E49" s="4"/>
      <c r="F49" s="21" t="s">
        <v>209</v>
      </c>
      <c r="G49" s="4">
        <v>14</v>
      </c>
      <c r="H49" s="19">
        <v>54.71</v>
      </c>
      <c r="I49" s="19">
        <f t="shared" si="3"/>
        <v>765.94</v>
      </c>
      <c r="J49" s="4"/>
      <c r="K49" s="3" t="s">
        <v>215</v>
      </c>
      <c r="M49" s="3">
        <f>SUM(M33:M48)</f>
        <v>58</v>
      </c>
      <c r="N49" s="3">
        <f t="shared" ref="N49:O49" si="4">SUM(N33:N48)</f>
        <v>3</v>
      </c>
      <c r="O49" s="3">
        <f t="shared" si="4"/>
        <v>19</v>
      </c>
    </row>
    <row r="50" spans="2:15" s="3" customFormat="1" x14ac:dyDescent="0.25">
      <c r="B50" s="3" t="s">
        <v>91</v>
      </c>
      <c r="C50" s="3" t="s">
        <v>35</v>
      </c>
      <c r="E50" s="4"/>
      <c r="F50" s="4" t="s">
        <v>180</v>
      </c>
      <c r="G50" s="4">
        <v>6</v>
      </c>
      <c r="H50" s="19">
        <v>0.54900000000000004</v>
      </c>
      <c r="I50" s="19">
        <f t="shared" si="3"/>
        <v>3.2940000000000005</v>
      </c>
      <c r="J50" s="4"/>
      <c r="K50" s="3" t="s">
        <v>515</v>
      </c>
      <c r="M50" s="3">
        <f>G49*3</f>
        <v>42</v>
      </c>
    </row>
    <row r="51" spans="2:15" s="3" customFormat="1" x14ac:dyDescent="0.25">
      <c r="B51" s="3" t="s">
        <v>427</v>
      </c>
      <c r="C51" s="3" t="s">
        <v>35</v>
      </c>
      <c r="E51" s="4"/>
      <c r="F51" s="4" t="s">
        <v>428</v>
      </c>
      <c r="G51" s="4"/>
      <c r="H51" s="19"/>
      <c r="I51" s="19"/>
      <c r="J51" s="4"/>
      <c r="K51" s="3" t="s">
        <v>516</v>
      </c>
    </row>
    <row r="52" spans="2:15" s="3" customFormat="1" x14ac:dyDescent="0.25">
      <c r="B52" s="3" t="s">
        <v>597</v>
      </c>
      <c r="C52" s="3" t="s">
        <v>35</v>
      </c>
      <c r="E52" s="4"/>
      <c r="F52" s="4"/>
      <c r="G52" s="4"/>
      <c r="H52" s="19"/>
      <c r="I52" s="19"/>
      <c r="J52" s="4"/>
    </row>
    <row r="53" spans="2:15" s="3" customFormat="1" x14ac:dyDescent="0.25">
      <c r="E53" s="4"/>
      <c r="F53" s="4"/>
      <c r="G53" s="4"/>
      <c r="H53" s="19"/>
      <c r="I53" s="19"/>
      <c r="J53" s="4"/>
    </row>
    <row r="54" spans="2:15" s="3" customFormat="1" x14ac:dyDescent="0.25">
      <c r="E54" s="4"/>
      <c r="F54" s="4"/>
      <c r="G54" s="4"/>
      <c r="H54" s="19"/>
      <c r="I54" s="19"/>
      <c r="J54" s="4"/>
    </row>
    <row r="55" spans="2:15" s="3" customFormat="1" x14ac:dyDescent="0.25">
      <c r="E55" s="4"/>
      <c r="F55" s="4"/>
      <c r="G55" s="4"/>
      <c r="H55" s="19"/>
      <c r="I55" s="19"/>
      <c r="J55" s="4"/>
    </row>
    <row r="56" spans="2:15" s="3" customFormat="1" x14ac:dyDescent="0.25">
      <c r="E56" s="4"/>
      <c r="F56" s="4"/>
      <c r="G56" s="4"/>
      <c r="H56" s="19"/>
      <c r="I56" s="19"/>
      <c r="J56" s="4"/>
    </row>
    <row r="57" spans="2:15" s="3" customFormat="1" x14ac:dyDescent="0.25">
      <c r="E57" s="4"/>
      <c r="F57" s="4"/>
      <c r="H57" s="18"/>
      <c r="I57" s="18"/>
    </row>
    <row r="58" spans="2:15" s="3" customFormat="1" x14ac:dyDescent="0.25">
      <c r="E58" s="4"/>
      <c r="F58" s="4"/>
      <c r="H58" s="18"/>
      <c r="I58" s="18"/>
    </row>
    <row r="59" spans="2:15" s="3" customFormat="1" x14ac:dyDescent="0.25">
      <c r="E59" s="4"/>
      <c r="F59" s="4"/>
      <c r="H59" s="18"/>
      <c r="I59" s="18"/>
    </row>
    <row r="62" spans="2:15" s="3" customFormat="1" x14ac:dyDescent="0.25">
      <c r="E62" s="4"/>
      <c r="F62" s="4"/>
      <c r="H62" s="18"/>
      <c r="I62" s="18"/>
    </row>
    <row r="63" spans="2:15" s="3" customFormat="1" x14ac:dyDescent="0.25">
      <c r="E63" s="4"/>
      <c r="F63" s="4"/>
      <c r="H63" s="18"/>
      <c r="I63" s="18"/>
    </row>
  </sheetData>
  <phoneticPr fontId="10" type="noConversion"/>
  <conditionalFormatting sqref="E3:F78">
    <cfRule type="expression" dxfId="75" priority="60">
      <formula>$D3&lt;&gt;""</formula>
    </cfRule>
  </conditionalFormatting>
  <conditionalFormatting sqref="F3:F78">
    <cfRule type="expression" dxfId="74" priority="58">
      <formula>LEN(F3)&gt;40</formula>
    </cfRule>
  </conditionalFormatting>
  <conditionalFormatting sqref="A3:K13 A14:G14 I14:K14 A15:K78">
    <cfRule type="expression" dxfId="73" priority="59">
      <formula>$B3&lt;&gt;""</formula>
    </cfRule>
    <cfRule type="expression" dxfId="72" priority="61">
      <formula>$D3&lt;&gt;""</formula>
    </cfRule>
  </conditionalFormatting>
  <conditionalFormatting sqref="H14">
    <cfRule type="expression" dxfId="71" priority="1">
      <formula>$B14&lt;&gt;""</formula>
    </cfRule>
    <cfRule type="expression" dxfId="70" priority="2">
      <formula>$D14&lt;&gt;""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21E2-BC01-4EF4-9268-DC5E773B750E}">
  <sheetPr codeName="Feuil8">
    <pageSetUpPr fitToPage="1"/>
  </sheetPr>
  <dimension ref="A1:K57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273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114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274</v>
      </c>
    </row>
    <row r="4" spans="1:11" x14ac:dyDescent="0.25">
      <c r="D4" s="3" t="s">
        <v>101</v>
      </c>
      <c r="G4" s="3">
        <v>0.2</v>
      </c>
      <c r="H4" s="18">
        <f>I4/G4</f>
        <v>1.7</v>
      </c>
      <c r="I4" s="18">
        <v>0.34</v>
      </c>
    </row>
    <row r="8" spans="1:11" x14ac:dyDescent="0.25">
      <c r="D8" s="3" t="s">
        <v>133</v>
      </c>
      <c r="E8" s="3" t="s">
        <v>150</v>
      </c>
      <c r="F8" s="3" t="s">
        <v>149</v>
      </c>
      <c r="G8" s="3">
        <f>2*9+2</f>
        <v>20</v>
      </c>
      <c r="H8" s="18">
        <v>0.1</v>
      </c>
      <c r="I8" s="18">
        <f>G8*H8</f>
        <v>2</v>
      </c>
      <c r="J8" s="31" t="s">
        <v>517</v>
      </c>
    </row>
    <row r="9" spans="1:11" x14ac:dyDescent="0.25">
      <c r="D9" s="3" t="s">
        <v>133</v>
      </c>
      <c r="E9" s="3" t="s">
        <v>152</v>
      </c>
      <c r="F9" s="3" t="s">
        <v>151</v>
      </c>
      <c r="G9" s="3">
        <v>2</v>
      </c>
      <c r="H9" s="18">
        <v>0.2</v>
      </c>
      <c r="I9" s="18">
        <f t="shared" ref="I9:I17" si="0">G9*H9</f>
        <v>0.4</v>
      </c>
      <c r="J9" s="31" t="s">
        <v>518</v>
      </c>
    </row>
    <row r="10" spans="1:11" x14ac:dyDescent="0.25">
      <c r="D10" s="3" t="s">
        <v>133</v>
      </c>
      <c r="E10" s="4" t="s">
        <v>156</v>
      </c>
      <c r="F10" s="4" t="s">
        <v>157</v>
      </c>
      <c r="G10" s="3">
        <v>2</v>
      </c>
      <c r="H10" s="18">
        <v>0.1</v>
      </c>
      <c r="I10" s="18">
        <f t="shared" si="0"/>
        <v>0.2</v>
      </c>
      <c r="J10" s="31" t="s">
        <v>519</v>
      </c>
    </row>
    <row r="11" spans="1:11" x14ac:dyDescent="0.25">
      <c r="D11" s="3" t="s">
        <v>133</v>
      </c>
      <c r="E11" s="4" t="s">
        <v>284</v>
      </c>
      <c r="F11" s="4" t="s">
        <v>285</v>
      </c>
      <c r="G11" s="3">
        <v>18</v>
      </c>
      <c r="H11" s="18">
        <v>0.41</v>
      </c>
      <c r="I11" s="18">
        <f t="shared" si="0"/>
        <v>7.38</v>
      </c>
      <c r="J11" s="31" t="s">
        <v>522</v>
      </c>
    </row>
    <row r="12" spans="1:11" x14ac:dyDescent="0.25">
      <c r="D12" s="3" t="s">
        <v>133</v>
      </c>
      <c r="E12" s="4" t="s">
        <v>154</v>
      </c>
      <c r="F12" s="4" t="s">
        <v>155</v>
      </c>
      <c r="G12" s="4">
        <v>1</v>
      </c>
      <c r="H12" s="19">
        <v>0.1</v>
      </c>
      <c r="I12" s="18">
        <f t="shared" si="0"/>
        <v>0.1</v>
      </c>
      <c r="J12" s="32" t="s">
        <v>520</v>
      </c>
    </row>
    <row r="13" spans="1:11" x14ac:dyDescent="0.25">
      <c r="D13" s="3" t="s">
        <v>133</v>
      </c>
      <c r="E13" s="4" t="s">
        <v>523</v>
      </c>
      <c r="F13" s="4" t="s">
        <v>524</v>
      </c>
      <c r="G13" s="4">
        <v>1</v>
      </c>
      <c r="H13" s="19">
        <v>0.1</v>
      </c>
      <c r="I13" s="18">
        <f t="shared" si="0"/>
        <v>0.1</v>
      </c>
      <c r="J13" s="32"/>
    </row>
    <row r="14" spans="1:11" x14ac:dyDescent="0.25">
      <c r="D14" s="3" t="s">
        <v>133</v>
      </c>
      <c r="E14" s="4" t="s">
        <v>142</v>
      </c>
      <c r="F14" s="4" t="s">
        <v>287</v>
      </c>
      <c r="G14" s="4">
        <v>2</v>
      </c>
      <c r="H14" s="19">
        <v>0.1</v>
      </c>
      <c r="I14" s="18">
        <f t="shared" si="0"/>
        <v>0.2</v>
      </c>
      <c r="J14" s="32" t="s">
        <v>519</v>
      </c>
    </row>
    <row r="15" spans="1:11" x14ac:dyDescent="0.25">
      <c r="D15" s="3" t="s">
        <v>133</v>
      </c>
      <c r="E15" s="4" t="s">
        <v>144</v>
      </c>
      <c r="F15" s="4" t="s">
        <v>287</v>
      </c>
      <c r="G15" s="4">
        <v>2</v>
      </c>
      <c r="H15" s="19">
        <v>0.2</v>
      </c>
      <c r="I15" s="18">
        <f t="shared" si="0"/>
        <v>0.4</v>
      </c>
      <c r="J15" s="32" t="s">
        <v>518</v>
      </c>
    </row>
    <row r="16" spans="1:11" x14ac:dyDescent="0.25">
      <c r="D16" s="3" t="s">
        <v>133</v>
      </c>
      <c r="E16" s="4" t="s">
        <v>142</v>
      </c>
      <c r="F16" s="4" t="s">
        <v>90</v>
      </c>
      <c r="G16" s="4">
        <v>1</v>
      </c>
      <c r="H16" s="19">
        <v>0.1</v>
      </c>
      <c r="I16" s="19">
        <f t="shared" si="0"/>
        <v>0.1</v>
      </c>
      <c r="J16" s="32" t="s">
        <v>520</v>
      </c>
    </row>
    <row r="17" spans="2:11" x14ac:dyDescent="0.25">
      <c r="D17" s="3" t="s">
        <v>133</v>
      </c>
      <c r="E17" s="4" t="s">
        <v>144</v>
      </c>
      <c r="F17" s="4" t="s">
        <v>90</v>
      </c>
      <c r="G17" s="4">
        <v>1</v>
      </c>
      <c r="H17" s="19">
        <v>0.2</v>
      </c>
      <c r="I17" s="19">
        <f t="shared" si="0"/>
        <v>0.2</v>
      </c>
      <c r="J17" s="32" t="s">
        <v>521</v>
      </c>
    </row>
    <row r="18" spans="2:11" x14ac:dyDescent="0.25">
      <c r="E18" s="4"/>
      <c r="F18" s="4"/>
      <c r="G18" s="4"/>
      <c r="H18" s="19"/>
      <c r="I18" s="19"/>
      <c r="J18" s="4"/>
    </row>
    <row r="19" spans="2:11" x14ac:dyDescent="0.25">
      <c r="E19" s="4"/>
      <c r="F19" s="4"/>
      <c r="G19" s="4"/>
      <c r="H19" s="19"/>
      <c r="I19" s="19"/>
      <c r="J19" s="4"/>
    </row>
    <row r="20" spans="2:11" x14ac:dyDescent="0.25">
      <c r="E20" s="4"/>
      <c r="F20" s="4"/>
      <c r="G20" s="4"/>
      <c r="H20" s="19"/>
      <c r="I20" s="19"/>
      <c r="J20" s="4"/>
    </row>
    <row r="21" spans="2:11" x14ac:dyDescent="0.25">
      <c r="E21" s="4"/>
      <c r="F21" s="4"/>
      <c r="G21" s="4"/>
      <c r="H21" s="19"/>
      <c r="I21" s="19"/>
      <c r="J21" s="4"/>
    </row>
    <row r="22" spans="2:11" x14ac:dyDescent="0.25">
      <c r="E22" s="4"/>
      <c r="F22" s="4"/>
      <c r="G22" s="4"/>
      <c r="H22" s="19"/>
      <c r="I22" s="19"/>
      <c r="J22" s="4"/>
    </row>
    <row r="23" spans="2:11" x14ac:dyDescent="0.25">
      <c r="E23" s="4"/>
      <c r="F23" s="4"/>
      <c r="G23" s="4"/>
      <c r="H23" s="19"/>
      <c r="I23" s="19"/>
      <c r="J23" s="4"/>
    </row>
    <row r="24" spans="2:11" x14ac:dyDescent="0.25">
      <c r="E24" s="4"/>
      <c r="F24" s="4"/>
      <c r="G24" s="4"/>
      <c r="H24" s="19"/>
      <c r="I24" s="19"/>
      <c r="J24" s="4"/>
    </row>
    <row r="25" spans="2:11" x14ac:dyDescent="0.25">
      <c r="B25" s="3" t="s">
        <v>92</v>
      </c>
      <c r="C25" s="3" t="s">
        <v>35</v>
      </c>
      <c r="E25" s="4"/>
      <c r="F25" s="4" t="s">
        <v>286</v>
      </c>
      <c r="G25" s="4">
        <v>1</v>
      </c>
      <c r="H25" s="19">
        <f>1347.98/1.2</f>
        <v>1123.3166666666668</v>
      </c>
      <c r="I25" s="19"/>
      <c r="J25" s="4"/>
      <c r="K25" s="3" t="s">
        <v>278</v>
      </c>
    </row>
    <row r="26" spans="2:11" x14ac:dyDescent="0.25">
      <c r="B26" s="3" t="s">
        <v>275</v>
      </c>
      <c r="C26" s="3" t="s">
        <v>35</v>
      </c>
      <c r="E26" s="4"/>
      <c r="F26" s="4" t="s">
        <v>276</v>
      </c>
      <c r="G26" s="4">
        <v>1</v>
      </c>
      <c r="H26" s="19">
        <v>1.45</v>
      </c>
      <c r="I26" s="19"/>
      <c r="J26" s="4"/>
      <c r="K26" s="3" t="s">
        <v>279</v>
      </c>
    </row>
    <row r="27" spans="2:11" x14ac:dyDescent="0.25">
      <c r="B27" s="3" t="s">
        <v>302</v>
      </c>
      <c r="C27" s="3" t="s">
        <v>35</v>
      </c>
      <c r="E27" s="4"/>
      <c r="F27" s="4" t="s">
        <v>276</v>
      </c>
      <c r="G27" s="4">
        <v>1</v>
      </c>
      <c r="H27" s="19">
        <v>4.4000000000000004</v>
      </c>
      <c r="I27" s="19"/>
      <c r="J27" s="4"/>
      <c r="K27" s="3" t="s">
        <v>280</v>
      </c>
    </row>
    <row r="28" spans="2:11" x14ac:dyDescent="0.25">
      <c r="B28" s="3" t="s">
        <v>277</v>
      </c>
      <c r="C28" s="3" t="s">
        <v>35</v>
      </c>
      <c r="E28" s="4"/>
      <c r="F28" s="4" t="s">
        <v>276</v>
      </c>
      <c r="G28" s="4">
        <v>1</v>
      </c>
      <c r="H28" s="19">
        <v>5.99</v>
      </c>
      <c r="I28" s="19"/>
      <c r="J28" s="4"/>
      <c r="K28" s="3" t="s">
        <v>281</v>
      </c>
    </row>
    <row r="29" spans="2:11" x14ac:dyDescent="0.25">
      <c r="B29" s="3" t="s">
        <v>90</v>
      </c>
      <c r="C29" s="3" t="s">
        <v>35</v>
      </c>
      <c r="F29" s="4"/>
      <c r="G29" s="3">
        <v>1</v>
      </c>
      <c r="H29" s="18">
        <f>46.4/1.2</f>
        <v>38.666666666666664</v>
      </c>
      <c r="K29" s="3" t="s">
        <v>282</v>
      </c>
    </row>
    <row r="30" spans="2:11" x14ac:dyDescent="0.25">
      <c r="B30" s="3" t="s">
        <v>91</v>
      </c>
      <c r="C30" s="3" t="s">
        <v>35</v>
      </c>
      <c r="E30" s="4"/>
      <c r="F30" s="4" t="s">
        <v>228</v>
      </c>
      <c r="G30" s="3">
        <v>1</v>
      </c>
      <c r="H30" s="18">
        <v>0.309</v>
      </c>
      <c r="K30" s="3" t="s">
        <v>283</v>
      </c>
    </row>
    <row r="31" spans="2:11" x14ac:dyDescent="0.25">
      <c r="B31" s="3" t="s">
        <v>91</v>
      </c>
      <c r="C31" s="3" t="s">
        <v>35</v>
      </c>
      <c r="E31" s="4"/>
      <c r="F31" s="4" t="s">
        <v>229</v>
      </c>
      <c r="G31" s="3">
        <v>1</v>
      </c>
      <c r="H31" s="18">
        <v>1.44</v>
      </c>
      <c r="K31" s="3" t="s">
        <v>303</v>
      </c>
    </row>
    <row r="32" spans="2:11" x14ac:dyDescent="0.25">
      <c r="E32" s="4"/>
      <c r="F32" s="4"/>
      <c r="G32" s="4"/>
      <c r="H32" s="19"/>
      <c r="I32" s="19"/>
      <c r="J32" s="4"/>
    </row>
    <row r="33" spans="5:10" x14ac:dyDescent="0.25">
      <c r="E33" s="4"/>
      <c r="F33" s="4"/>
      <c r="G33" s="4"/>
      <c r="H33" s="19"/>
      <c r="I33" s="19"/>
      <c r="J33" s="4"/>
    </row>
    <row r="34" spans="5:10" x14ac:dyDescent="0.25">
      <c r="E34" s="4"/>
      <c r="F34" s="4"/>
      <c r="G34" s="4"/>
      <c r="H34" s="19"/>
      <c r="I34" s="19"/>
      <c r="J34" s="4"/>
    </row>
    <row r="35" spans="5:10" x14ac:dyDescent="0.25">
      <c r="E35" s="4"/>
      <c r="F35" s="4"/>
      <c r="G35" s="4"/>
      <c r="H35" s="19"/>
      <c r="I35" s="19"/>
      <c r="J35" s="4"/>
    </row>
    <row r="36" spans="5:10" x14ac:dyDescent="0.25">
      <c r="E36" s="4"/>
      <c r="F36" s="4"/>
      <c r="G36" s="4"/>
      <c r="H36" s="19"/>
      <c r="I36" s="19"/>
      <c r="J36" s="4"/>
    </row>
    <row r="37" spans="5:10" x14ac:dyDescent="0.25">
      <c r="E37" s="4"/>
      <c r="F37" s="4"/>
      <c r="G37" s="4"/>
      <c r="H37" s="19"/>
      <c r="I37" s="19"/>
      <c r="J37" s="4"/>
    </row>
    <row r="38" spans="5:10" x14ac:dyDescent="0.25">
      <c r="E38" s="4"/>
      <c r="F38" s="4"/>
      <c r="G38" s="4"/>
      <c r="H38" s="19"/>
      <c r="I38" s="19"/>
      <c r="J38" s="4"/>
    </row>
    <row r="39" spans="5:10" x14ac:dyDescent="0.25">
      <c r="E39" s="4"/>
      <c r="F39" s="4"/>
      <c r="G39" s="4"/>
      <c r="H39" s="19"/>
      <c r="I39" s="19"/>
      <c r="J39" s="4"/>
    </row>
    <row r="40" spans="5:10" x14ac:dyDescent="0.25">
      <c r="E40" s="4"/>
      <c r="F40" s="4"/>
      <c r="G40" s="4"/>
      <c r="H40" s="19"/>
      <c r="I40" s="19"/>
      <c r="J40" s="4"/>
    </row>
    <row r="41" spans="5:10" x14ac:dyDescent="0.25">
      <c r="E41" s="4"/>
      <c r="F41" s="4"/>
      <c r="G41" s="4"/>
      <c r="H41" s="19"/>
      <c r="I41" s="19"/>
      <c r="J41" s="4"/>
    </row>
    <row r="42" spans="5:10" x14ac:dyDescent="0.25">
      <c r="E42" s="4"/>
      <c r="F42" s="4"/>
      <c r="G42" s="4"/>
      <c r="H42" s="19"/>
      <c r="I42" s="19"/>
      <c r="J42" s="4"/>
    </row>
    <row r="43" spans="5:10" x14ac:dyDescent="0.25">
      <c r="E43" s="4"/>
      <c r="F43" s="4"/>
      <c r="G43" s="4"/>
      <c r="H43" s="19"/>
      <c r="I43" s="19"/>
      <c r="J43" s="4"/>
    </row>
    <row r="44" spans="5:10" x14ac:dyDescent="0.25">
      <c r="E44" s="4"/>
      <c r="F44" s="4"/>
      <c r="G44" s="4"/>
      <c r="H44" s="19"/>
      <c r="I44" s="19"/>
      <c r="J44" s="4"/>
    </row>
    <row r="45" spans="5:10" x14ac:dyDescent="0.25">
      <c r="E45" s="4"/>
      <c r="F45" s="4"/>
      <c r="G45" s="4"/>
      <c r="H45" s="19"/>
      <c r="I45" s="19"/>
      <c r="J45" s="4"/>
    </row>
    <row r="46" spans="5:10" x14ac:dyDescent="0.25">
      <c r="E46" s="4"/>
      <c r="F46" s="4"/>
      <c r="G46" s="4"/>
      <c r="H46" s="19"/>
      <c r="I46" s="19"/>
      <c r="J46" s="4"/>
    </row>
    <row r="47" spans="5:10" x14ac:dyDescent="0.25">
      <c r="E47" s="4"/>
      <c r="F47" s="4"/>
      <c r="G47" s="4"/>
      <c r="H47" s="19"/>
      <c r="I47" s="19"/>
      <c r="J47" s="4"/>
    </row>
    <row r="48" spans="5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phoneticPr fontId="10" type="noConversion"/>
  <conditionalFormatting sqref="E3:F72">
    <cfRule type="expression" dxfId="69" priority="3">
      <formula>$D3&lt;&gt;""</formula>
    </cfRule>
  </conditionalFormatting>
  <conditionalFormatting sqref="A3:K72">
    <cfRule type="expression" dxfId="68" priority="2">
      <formula>$B3&lt;&gt;""</formula>
    </cfRule>
    <cfRule type="expression" dxfId="67" priority="4">
      <formula>$D3&lt;&gt;""</formula>
    </cfRule>
  </conditionalFormatting>
  <conditionalFormatting sqref="F3:F72">
    <cfRule type="expression" dxfId="66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7CE4-5EF7-44AE-937A-3D452C2E9912}">
  <sheetPr codeName="Feuil9">
    <pageSetUpPr fitToPage="1"/>
  </sheetPr>
  <dimension ref="A1:O57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263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115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264</v>
      </c>
    </row>
    <row r="4" spans="1:11" x14ac:dyDescent="0.25">
      <c r="D4" s="3" t="s">
        <v>132</v>
      </c>
      <c r="E4" s="3" t="s">
        <v>95</v>
      </c>
      <c r="F4" s="3" t="s">
        <v>252</v>
      </c>
      <c r="G4" s="3">
        <v>39</v>
      </c>
      <c r="H4" s="18">
        <v>0.3</v>
      </c>
    </row>
    <row r="5" spans="1:11" x14ac:dyDescent="0.25">
      <c r="D5" s="3" t="s">
        <v>101</v>
      </c>
      <c r="E5" s="3" t="s">
        <v>253</v>
      </c>
      <c r="F5" s="3" t="s">
        <v>254</v>
      </c>
      <c r="G5" s="3">
        <v>14</v>
      </c>
      <c r="H5" s="18">
        <f>8.06/50</f>
        <v>0.16120000000000001</v>
      </c>
    </row>
    <row r="6" spans="1:11" x14ac:dyDescent="0.25">
      <c r="D6" s="3" t="s">
        <v>101</v>
      </c>
      <c r="E6" s="3" t="s">
        <v>526</v>
      </c>
      <c r="G6" s="3">
        <v>14</v>
      </c>
      <c r="H6" s="18">
        <v>0.03</v>
      </c>
    </row>
    <row r="8" spans="1:11" x14ac:dyDescent="0.25">
      <c r="D8" s="3" t="s">
        <v>133</v>
      </c>
      <c r="E8" s="3" t="s">
        <v>147</v>
      </c>
      <c r="F8" s="3" t="s">
        <v>148</v>
      </c>
      <c r="G8" s="3">
        <f>G10+G12+2*G13</f>
        <v>98</v>
      </c>
      <c r="H8" s="18">
        <v>0.1</v>
      </c>
      <c r="I8" s="18">
        <f>G8*H8</f>
        <v>9.8000000000000007</v>
      </c>
      <c r="J8" s="33" t="str">
        <f>"= "&amp; G8 &amp; " x "&amp;H8&amp;"0"</f>
        <v>= 98 x 0,10</v>
      </c>
    </row>
    <row r="9" spans="1:11" x14ac:dyDescent="0.25">
      <c r="D9" s="3" t="s">
        <v>133</v>
      </c>
      <c r="E9" s="3" t="s">
        <v>150</v>
      </c>
      <c r="F9" s="3" t="s">
        <v>149</v>
      </c>
      <c r="G9" s="3">
        <f>G8</f>
        <v>98</v>
      </c>
      <c r="H9" s="18">
        <v>0.1</v>
      </c>
      <c r="I9" s="18">
        <f t="shared" ref="I9:I22" si="0">G9*H9</f>
        <v>9.8000000000000007</v>
      </c>
      <c r="J9" s="33" t="str">
        <f t="shared" ref="J9:J22" si="1">"= "&amp; G9 &amp; " x "&amp;H9&amp;"0"</f>
        <v>= 98 x 0,10</v>
      </c>
    </row>
    <row r="10" spans="1:11" x14ac:dyDescent="0.25">
      <c r="D10" s="3" t="s">
        <v>133</v>
      </c>
      <c r="E10" s="4" t="s">
        <v>152</v>
      </c>
      <c r="F10" s="4" t="s">
        <v>151</v>
      </c>
      <c r="G10" s="3">
        <f>SUM(M33:M40)</f>
        <v>75</v>
      </c>
      <c r="H10" s="18">
        <v>0.2</v>
      </c>
      <c r="I10" s="18">
        <f t="shared" si="0"/>
        <v>15</v>
      </c>
      <c r="J10" s="33" t="str">
        <f t="shared" si="1"/>
        <v>= 75 x 0,20</v>
      </c>
    </row>
    <row r="11" spans="1:11" x14ac:dyDescent="0.25">
      <c r="D11" s="3" t="s">
        <v>133</v>
      </c>
      <c r="E11" s="4" t="s">
        <v>156</v>
      </c>
      <c r="F11" s="4" t="s">
        <v>157</v>
      </c>
      <c r="G11" s="3">
        <f>G10</f>
        <v>75</v>
      </c>
      <c r="H11" s="18">
        <v>0.1</v>
      </c>
      <c r="I11" s="18">
        <f t="shared" si="0"/>
        <v>7.5</v>
      </c>
      <c r="J11" s="33" t="str">
        <f t="shared" si="1"/>
        <v>= 75 x 0,10</v>
      </c>
    </row>
    <row r="12" spans="1:11" x14ac:dyDescent="0.25">
      <c r="D12" s="3" t="s">
        <v>133</v>
      </c>
      <c r="E12" s="4" t="s">
        <v>152</v>
      </c>
      <c r="F12" s="4" t="s">
        <v>153</v>
      </c>
      <c r="G12" s="4">
        <f>G39</f>
        <v>7</v>
      </c>
      <c r="H12" s="19">
        <v>0.1</v>
      </c>
      <c r="I12" s="18">
        <f t="shared" si="0"/>
        <v>0.70000000000000007</v>
      </c>
      <c r="J12" s="33" t="str">
        <f t="shared" si="1"/>
        <v>= 7 x 0,10</v>
      </c>
    </row>
    <row r="13" spans="1:11" x14ac:dyDescent="0.25">
      <c r="D13" s="3" t="s">
        <v>133</v>
      </c>
      <c r="E13" s="4" t="s">
        <v>179</v>
      </c>
      <c r="F13" s="4" t="s">
        <v>180</v>
      </c>
      <c r="G13" s="4">
        <f>G40</f>
        <v>8</v>
      </c>
      <c r="H13" s="19">
        <v>1.22</v>
      </c>
      <c r="I13" s="18">
        <f t="shared" si="0"/>
        <v>9.76</v>
      </c>
      <c r="J13" s="33" t="str">
        <f>"= "&amp; G13 &amp; " x "&amp;H13</f>
        <v>= 8 x 1,22</v>
      </c>
    </row>
    <row r="14" spans="1:11" x14ac:dyDescent="0.25">
      <c r="D14" s="3" t="s">
        <v>133</v>
      </c>
      <c r="E14" s="4" t="s">
        <v>258</v>
      </c>
      <c r="F14" s="4" t="s">
        <v>259</v>
      </c>
      <c r="G14" s="4">
        <f>G4</f>
        <v>39</v>
      </c>
      <c r="H14" s="19">
        <v>0.41</v>
      </c>
      <c r="I14" s="18">
        <f t="shared" si="0"/>
        <v>15.989999999999998</v>
      </c>
      <c r="J14" s="33" t="str">
        <f>"= "&amp; G14 &amp; " x "&amp;H14</f>
        <v>= 39 x 0,41</v>
      </c>
    </row>
    <row r="15" spans="1:11" x14ac:dyDescent="0.25">
      <c r="D15" s="3" t="s">
        <v>133</v>
      </c>
      <c r="E15" s="4" t="s">
        <v>159</v>
      </c>
      <c r="F15" s="4"/>
      <c r="G15" s="4">
        <v>5</v>
      </c>
      <c r="H15" s="19">
        <v>8.1</v>
      </c>
      <c r="I15" s="18">
        <f t="shared" si="0"/>
        <v>40.5</v>
      </c>
      <c r="J15" s="33" t="str">
        <f t="shared" si="1"/>
        <v>= 5 x 8,10</v>
      </c>
    </row>
    <row r="16" spans="1:11" x14ac:dyDescent="0.25">
      <c r="D16" s="3" t="s">
        <v>133</v>
      </c>
      <c r="E16" s="4" t="s">
        <v>255</v>
      </c>
      <c r="F16" s="4" t="s">
        <v>256</v>
      </c>
      <c r="G16" s="4">
        <v>14</v>
      </c>
      <c r="H16" s="19">
        <v>0.1</v>
      </c>
      <c r="I16" s="18">
        <f t="shared" si="0"/>
        <v>1.4000000000000001</v>
      </c>
      <c r="J16" s="33" t="str">
        <f t="shared" si="1"/>
        <v>= 14 x 0,10</v>
      </c>
    </row>
    <row r="17" spans="4:15" x14ac:dyDescent="0.25">
      <c r="D17" s="3" t="s">
        <v>133</v>
      </c>
      <c r="E17" s="4" t="s">
        <v>257</v>
      </c>
      <c r="F17" s="4" t="s">
        <v>260</v>
      </c>
      <c r="G17" s="4">
        <v>14</v>
      </c>
      <c r="H17" s="19">
        <v>0.2</v>
      </c>
      <c r="I17" s="18">
        <f t="shared" si="0"/>
        <v>2.8000000000000003</v>
      </c>
      <c r="J17" s="33" t="str">
        <f t="shared" si="1"/>
        <v>= 14 x 0,20</v>
      </c>
    </row>
    <row r="18" spans="4:15" x14ac:dyDescent="0.25">
      <c r="E18" s="4"/>
      <c r="F18" s="4"/>
      <c r="G18" s="4"/>
      <c r="H18" s="19"/>
      <c r="I18" s="19"/>
      <c r="J18" s="33"/>
    </row>
    <row r="19" spans="4:15" x14ac:dyDescent="0.25">
      <c r="D19" s="3" t="s">
        <v>133</v>
      </c>
      <c r="E19" s="4" t="s">
        <v>142</v>
      </c>
      <c r="F19" s="4" t="s">
        <v>262</v>
      </c>
      <c r="G19" s="4">
        <v>1</v>
      </c>
      <c r="H19" s="19">
        <v>0.1</v>
      </c>
      <c r="I19" s="18">
        <f t="shared" si="0"/>
        <v>0.1</v>
      </c>
      <c r="J19" s="33" t="str">
        <f t="shared" si="1"/>
        <v>= 1 x 0,10</v>
      </c>
    </row>
    <row r="20" spans="4:15" x14ac:dyDescent="0.25">
      <c r="D20" s="3" t="s">
        <v>133</v>
      </c>
      <c r="E20" s="4" t="s">
        <v>144</v>
      </c>
      <c r="F20" s="4" t="s">
        <v>262</v>
      </c>
      <c r="G20" s="4">
        <v>1</v>
      </c>
      <c r="H20" s="19">
        <v>0.2</v>
      </c>
      <c r="I20" s="18">
        <f t="shared" si="0"/>
        <v>0.2</v>
      </c>
      <c r="J20" s="33" t="str">
        <f t="shared" si="1"/>
        <v>= 1 x 0,20</v>
      </c>
    </row>
    <row r="21" spans="4:15" x14ac:dyDescent="0.25">
      <c r="E21" s="4"/>
      <c r="F21" s="4"/>
      <c r="G21" s="4"/>
      <c r="H21" s="19"/>
      <c r="I21" s="19"/>
      <c r="J21" s="33"/>
    </row>
    <row r="22" spans="4:15" x14ac:dyDescent="0.25">
      <c r="D22" s="3" t="s">
        <v>133</v>
      </c>
      <c r="E22" s="4" t="s">
        <v>154</v>
      </c>
      <c r="F22" s="4" t="s">
        <v>155</v>
      </c>
      <c r="G22" s="4">
        <f>SUM(G33:G40)</f>
        <v>28</v>
      </c>
      <c r="H22" s="19">
        <v>0.1</v>
      </c>
      <c r="I22" s="18">
        <f t="shared" si="0"/>
        <v>2.8000000000000003</v>
      </c>
      <c r="J22" s="33" t="str">
        <f t="shared" si="1"/>
        <v>= 28 x 0,10</v>
      </c>
    </row>
    <row r="23" spans="4:15" x14ac:dyDescent="0.25">
      <c r="E23" s="4"/>
      <c r="F23" s="4"/>
      <c r="G23" s="4"/>
      <c r="H23" s="19"/>
      <c r="I23" s="19"/>
      <c r="J23" s="4"/>
    </row>
    <row r="24" spans="4:15" x14ac:dyDescent="0.25">
      <c r="E24" s="4"/>
      <c r="F24" s="4"/>
      <c r="G24" s="4"/>
      <c r="H24" s="19"/>
      <c r="I24" s="19"/>
      <c r="J24" s="4"/>
    </row>
    <row r="25" spans="4:15" x14ac:dyDescent="0.25">
      <c r="E25" s="4"/>
      <c r="F25" s="4"/>
      <c r="G25" s="4"/>
      <c r="H25" s="19"/>
      <c r="I25" s="19"/>
      <c r="J25" s="4"/>
    </row>
    <row r="26" spans="4:15" x14ac:dyDescent="0.25">
      <c r="E26" s="4"/>
      <c r="F26" s="4"/>
      <c r="G26" s="4"/>
      <c r="H26" s="19"/>
      <c r="I26" s="19"/>
      <c r="J26" s="4"/>
    </row>
    <row r="27" spans="4:15" x14ac:dyDescent="0.25">
      <c r="E27" s="4"/>
      <c r="F27" s="4"/>
      <c r="G27" s="4"/>
      <c r="H27" s="19"/>
      <c r="I27" s="19"/>
      <c r="J27" s="4"/>
    </row>
    <row r="28" spans="4:15" x14ac:dyDescent="0.25">
      <c r="E28" s="4"/>
      <c r="F28" s="4"/>
      <c r="G28" s="4"/>
      <c r="H28" s="19"/>
      <c r="I28" s="19"/>
      <c r="J28" s="4"/>
    </row>
    <row r="29" spans="4:15" x14ac:dyDescent="0.25">
      <c r="F29" s="4"/>
    </row>
    <row r="30" spans="4:15" x14ac:dyDescent="0.25">
      <c r="E30" s="4"/>
      <c r="F30" s="4"/>
    </row>
    <row r="31" spans="4:15" x14ac:dyDescent="0.25">
      <c r="E31" s="4"/>
      <c r="F31" s="4"/>
    </row>
    <row r="32" spans="4:15" x14ac:dyDescent="0.25">
      <c r="E32" s="4"/>
      <c r="F32" s="4"/>
      <c r="G32" s="4"/>
      <c r="H32" s="19"/>
      <c r="I32" s="19"/>
      <c r="J32" s="4"/>
      <c r="M32" s="3" t="s">
        <v>219</v>
      </c>
      <c r="N32" s="3" t="s">
        <v>220</v>
      </c>
      <c r="O32" s="3" t="s">
        <v>221</v>
      </c>
    </row>
    <row r="33" spans="2:14" x14ac:dyDescent="0.25">
      <c r="B33" s="3" t="s">
        <v>91</v>
      </c>
      <c r="C33" s="3" t="s">
        <v>35</v>
      </c>
      <c r="E33" s="4"/>
      <c r="F33" s="4" t="s">
        <v>223</v>
      </c>
      <c r="G33" s="4">
        <v>8</v>
      </c>
      <c r="H33" s="19">
        <v>60.27</v>
      </c>
      <c r="I33" s="19"/>
      <c r="J33" s="4"/>
      <c r="K33" s="3" t="s">
        <v>265</v>
      </c>
      <c r="M33">
        <f>3*G33</f>
        <v>24</v>
      </c>
    </row>
    <row r="34" spans="2:14" x14ac:dyDescent="0.25">
      <c r="B34" s="3" t="s">
        <v>91</v>
      </c>
      <c r="C34" s="3" t="s">
        <v>35</v>
      </c>
      <c r="E34" s="4"/>
      <c r="F34" s="4" t="s">
        <v>224</v>
      </c>
      <c r="G34" s="4">
        <v>1</v>
      </c>
      <c r="H34" s="19">
        <v>57.24</v>
      </c>
      <c r="I34" s="19"/>
      <c r="J34" s="4"/>
      <c r="K34" s="3" t="s">
        <v>266</v>
      </c>
      <c r="M34">
        <v>6</v>
      </c>
    </row>
    <row r="35" spans="2:14" x14ac:dyDescent="0.25">
      <c r="B35" s="3" t="s">
        <v>91</v>
      </c>
      <c r="C35" s="3" t="s">
        <v>35</v>
      </c>
      <c r="E35" s="4"/>
      <c r="F35" s="4" t="s">
        <v>225</v>
      </c>
      <c r="G35" s="4">
        <v>1</v>
      </c>
      <c r="H35" s="19">
        <v>55.14</v>
      </c>
      <c r="I35" s="19"/>
      <c r="J35" s="4"/>
      <c r="K35" s="3" t="s">
        <v>267</v>
      </c>
      <c r="M35">
        <v>7</v>
      </c>
    </row>
    <row r="36" spans="2:14" x14ac:dyDescent="0.25">
      <c r="B36" s="3" t="s">
        <v>91</v>
      </c>
      <c r="C36" s="3" t="s">
        <v>35</v>
      </c>
      <c r="E36" s="4"/>
      <c r="F36" s="4" t="s">
        <v>226</v>
      </c>
      <c r="G36" s="4">
        <v>1</v>
      </c>
      <c r="H36" s="19">
        <v>70.05</v>
      </c>
      <c r="I36" s="19"/>
      <c r="J36" s="4"/>
      <c r="K36" s="3" t="s">
        <v>268</v>
      </c>
      <c r="M36">
        <v>5</v>
      </c>
    </row>
    <row r="37" spans="2:14" x14ac:dyDescent="0.25">
      <c r="B37" s="3" t="s">
        <v>91</v>
      </c>
      <c r="C37" s="3" t="s">
        <v>35</v>
      </c>
      <c r="E37" s="4"/>
      <c r="F37" s="4" t="s">
        <v>227</v>
      </c>
      <c r="G37" s="4">
        <v>1</v>
      </c>
      <c r="H37" s="19">
        <v>95.68</v>
      </c>
      <c r="I37" s="19"/>
      <c r="J37" s="4"/>
      <c r="K37" s="3" t="s">
        <v>269</v>
      </c>
      <c r="M37">
        <v>20</v>
      </c>
    </row>
    <row r="38" spans="2:14" x14ac:dyDescent="0.25">
      <c r="B38" s="3" t="s">
        <v>91</v>
      </c>
      <c r="C38" s="3" t="s">
        <v>35</v>
      </c>
      <c r="E38" s="4"/>
      <c r="F38" s="4" t="s">
        <v>77</v>
      </c>
      <c r="G38" s="4">
        <v>1</v>
      </c>
      <c r="H38" s="19">
        <v>0.01</v>
      </c>
      <c r="I38" s="19"/>
      <c r="J38" s="4" t="s">
        <v>305</v>
      </c>
      <c r="K38" s="3" t="s">
        <v>270</v>
      </c>
      <c r="M38">
        <v>13</v>
      </c>
    </row>
    <row r="39" spans="2:14" x14ac:dyDescent="0.25">
      <c r="B39" s="3" t="s">
        <v>91</v>
      </c>
      <c r="C39" s="3" t="s">
        <v>35</v>
      </c>
      <c r="E39" s="4"/>
      <c r="F39" s="4" t="s">
        <v>173</v>
      </c>
      <c r="G39" s="4">
        <v>7</v>
      </c>
      <c r="H39" s="19">
        <v>0.06</v>
      </c>
      <c r="I39" s="19"/>
      <c r="J39" s="4"/>
      <c r="K39" s="3" t="s">
        <v>271</v>
      </c>
      <c r="N39">
        <f>G39</f>
        <v>7</v>
      </c>
    </row>
    <row r="40" spans="2:14" x14ac:dyDescent="0.25">
      <c r="B40" s="3" t="s">
        <v>91</v>
      </c>
      <c r="C40" s="3" t="s">
        <v>35</v>
      </c>
      <c r="E40" s="4"/>
      <c r="F40" s="4" t="s">
        <v>180</v>
      </c>
      <c r="G40" s="4">
        <v>8</v>
      </c>
      <c r="H40" s="19">
        <v>0.54900000000000004</v>
      </c>
      <c r="I40" s="19"/>
      <c r="J40" s="4"/>
      <c r="K40" s="3" t="s">
        <v>272</v>
      </c>
    </row>
    <row r="41" spans="2:14" x14ac:dyDescent="0.25">
      <c r="B41" s="3" t="s">
        <v>427</v>
      </c>
      <c r="C41" s="3" t="s">
        <v>35</v>
      </c>
      <c r="F41" s="3" t="s">
        <v>428</v>
      </c>
      <c r="G41" s="4"/>
      <c r="H41" s="19"/>
      <c r="I41" s="19"/>
      <c r="J41" s="4"/>
      <c r="K41" s="3" t="s">
        <v>525</v>
      </c>
    </row>
    <row r="42" spans="2:14" x14ac:dyDescent="0.25">
      <c r="E42" s="4"/>
      <c r="F42" s="4"/>
      <c r="G42" s="4"/>
      <c r="H42" s="19"/>
      <c r="I42" s="19"/>
      <c r="J42" s="4"/>
    </row>
    <row r="43" spans="2:14" x14ac:dyDescent="0.25">
      <c r="E43" s="4"/>
      <c r="F43" s="4"/>
      <c r="G43" s="4"/>
      <c r="H43" s="19"/>
      <c r="I43" s="19"/>
      <c r="J43" s="4"/>
    </row>
    <row r="44" spans="2:14" x14ac:dyDescent="0.25">
      <c r="E44" s="4"/>
      <c r="F44" s="4"/>
      <c r="G44" s="4"/>
      <c r="H44" s="19"/>
      <c r="I44" s="19"/>
      <c r="J44" s="4"/>
    </row>
    <row r="45" spans="2:14" x14ac:dyDescent="0.25">
      <c r="E45" s="4"/>
      <c r="F45" s="4"/>
      <c r="G45" s="4"/>
      <c r="H45" s="19"/>
      <c r="I45" s="19"/>
      <c r="J45" s="4"/>
    </row>
    <row r="46" spans="2:14" x14ac:dyDescent="0.25">
      <c r="E46" s="4"/>
      <c r="F46" s="4"/>
      <c r="G46" s="4"/>
      <c r="H46" s="19"/>
      <c r="I46" s="19"/>
      <c r="J46" s="4"/>
    </row>
    <row r="47" spans="2:14" x14ac:dyDescent="0.25">
      <c r="E47" s="4"/>
      <c r="F47" s="4"/>
      <c r="G47" s="4"/>
      <c r="H47" s="19"/>
      <c r="I47" s="19"/>
      <c r="J47" s="4"/>
    </row>
    <row r="48" spans="2:14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phoneticPr fontId="10" type="noConversion"/>
  <conditionalFormatting sqref="E3:F40 E42:F72">
    <cfRule type="expression" dxfId="65" priority="7">
      <formula>$D3&lt;&gt;""</formula>
    </cfRule>
  </conditionalFormatting>
  <conditionalFormatting sqref="A42:K72 A41 G41:K41 A3:K40">
    <cfRule type="expression" dxfId="64" priority="6">
      <formula>$B3&lt;&gt;""</formula>
    </cfRule>
    <cfRule type="expression" dxfId="63" priority="8">
      <formula>$D3&lt;&gt;""</formula>
    </cfRule>
  </conditionalFormatting>
  <conditionalFormatting sqref="F3:F40 F42:F72">
    <cfRule type="expression" dxfId="62" priority="5">
      <formula>LEN(F3)&gt;40</formula>
    </cfRule>
  </conditionalFormatting>
  <conditionalFormatting sqref="E41:F41">
    <cfRule type="expression" dxfId="61" priority="4">
      <formula>$D41&lt;&gt;""</formula>
    </cfRule>
  </conditionalFormatting>
  <conditionalFormatting sqref="F41">
    <cfRule type="expression" dxfId="60" priority="1">
      <formula>LEN(F41)&gt;40</formula>
    </cfRule>
  </conditionalFormatting>
  <conditionalFormatting sqref="B41:F41">
    <cfRule type="expression" dxfId="59" priority="2">
      <formula>$B41&lt;&gt;""</formula>
    </cfRule>
    <cfRule type="expression" dxfId="58" priority="3">
      <formula>$D41&lt;&gt;""</formula>
    </cfRule>
  </conditionalFormatting>
  <pageMargins left="0.25" right="0.25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BOM</vt:lpstr>
      <vt:lpstr>EL_A0100</vt:lpstr>
      <vt:lpstr>EL_A0200</vt:lpstr>
      <vt:lpstr>EL_A0300</vt:lpstr>
      <vt:lpstr>EL_A0500</vt:lpstr>
      <vt:lpstr>EL_A0600</vt:lpstr>
      <vt:lpstr>EL_A0700</vt:lpstr>
      <vt:lpstr>EL_A0800</vt:lpstr>
      <vt:lpstr>EL_A0900</vt:lpstr>
      <vt:lpstr>EL_A1000</vt:lpstr>
      <vt:lpstr>EL_A1100</vt:lpstr>
      <vt:lpstr>EL_A1200</vt:lpstr>
      <vt:lpstr>EL_A1300</vt:lpstr>
      <vt:lpstr>Modele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cp:lastPrinted>2021-06-04T05:23:01Z</cp:lastPrinted>
  <dcterms:created xsi:type="dcterms:W3CDTF">2015-06-05T18:19:34Z</dcterms:created>
  <dcterms:modified xsi:type="dcterms:W3CDTF">2021-06-04T16:49:46Z</dcterms:modified>
</cp:coreProperties>
</file>