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5DABDF6A-4611-4B7C-9CD3-99C96F0E6709}" xr6:coauthVersionLast="41" xr6:coauthVersionMax="41" xr10:uidLastSave="{00000000-0000-0000-0000-000000000000}"/>
  <bookViews>
    <workbookView xWindow="312" yWindow="312" windowWidth="17280" windowHeight="9060" xr2:uid="{36CB6F9D-CF4D-42B1-A29B-15720D2646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9" i="1"/>
  <c r="F15" i="1" l="1"/>
  <c r="F17" i="1"/>
  <c r="F18" i="1"/>
  <c r="F19" i="1"/>
  <c r="F20" i="1"/>
  <c r="F21" i="1"/>
  <c r="F22" i="1"/>
  <c r="F23" i="1"/>
  <c r="E23" i="1"/>
  <c r="E15" i="1"/>
  <c r="C21" i="1"/>
  <c r="C18" i="1"/>
  <c r="C22" i="1"/>
  <c r="C23" i="1"/>
  <c r="D25" i="1"/>
  <c r="C20" i="1"/>
  <c r="C25" i="1" l="1"/>
  <c r="E25" i="1" s="1"/>
  <c r="F25" i="1" s="1"/>
  <c r="C17" i="1"/>
  <c r="E17" i="1" s="1"/>
  <c r="C14" i="1"/>
  <c r="E14" i="1" s="1"/>
  <c r="F14" i="1" s="1"/>
  <c r="C13" i="1"/>
  <c r="C11" i="1"/>
  <c r="C12" i="1"/>
  <c r="E12" i="1" s="1"/>
  <c r="F12" i="1" s="1"/>
  <c r="C10" i="1"/>
  <c r="E7" i="1"/>
  <c r="E8" i="1"/>
  <c r="E9" i="1"/>
  <c r="E10" i="1"/>
  <c r="F10" i="1" s="1"/>
  <c r="E11" i="1"/>
  <c r="F11" i="1" s="1"/>
  <c r="E13" i="1"/>
  <c r="E16" i="1"/>
  <c r="F16" i="1" s="1"/>
  <c r="E18" i="1"/>
  <c r="E19" i="1"/>
  <c r="E20" i="1"/>
  <c r="E21" i="1"/>
  <c r="E22" i="1"/>
  <c r="C7" i="1"/>
  <c r="C9" i="1"/>
  <c r="C6" i="1"/>
  <c r="F13" i="1"/>
  <c r="E6" i="1"/>
  <c r="F6" i="1" s="1"/>
  <c r="F7" i="1" l="1"/>
  <c r="F9" i="1"/>
  <c r="D8" i="1"/>
  <c r="D7" i="1"/>
  <c r="D6" i="1"/>
</calcChain>
</file>

<file path=xl/sharedStrings.xml><?xml version="1.0" encoding="utf-8"?>
<sst xmlns="http://schemas.openxmlformats.org/spreadsheetml/2006/main" count="25" uniqueCount="25">
  <si>
    <t>Front Bulkhead</t>
  </si>
  <si>
    <t>Front Hoop Bracing Support</t>
  </si>
  <si>
    <t>Side Impact Structure</t>
  </si>
  <si>
    <t>Front Hoop</t>
  </si>
  <si>
    <t>Plancher Cellule Avant</t>
  </si>
  <si>
    <t>Plancher Cockpit</t>
  </si>
  <si>
    <t>Main Hoop</t>
  </si>
  <si>
    <t>Main Hoop Bracing</t>
  </si>
  <si>
    <t>Main Hoop Bracing Support</t>
  </si>
  <si>
    <t>Harness Bar</t>
  </si>
  <si>
    <t>Attache Moteur</t>
  </si>
  <si>
    <t>Plancher Cellule Arrière</t>
  </si>
  <si>
    <t>Front Hoop Bracing (Forward)</t>
  </si>
  <si>
    <t>Front Hoop Bracing (Rearward)</t>
  </si>
  <si>
    <t>Gain (%)</t>
  </si>
  <si>
    <t>Tubes Non Structurant Cellule Avant (hors plancher)</t>
  </si>
  <si>
    <t>Triangulations Suspension Arr</t>
  </si>
  <si>
    <t>Triangulation LAS Arr</t>
  </si>
  <si>
    <t xml:space="preserve">Total </t>
  </si>
  <si>
    <t>Tube Bacquet</t>
  </si>
  <si>
    <t>Comparaison Masse Frame - EPSA</t>
  </si>
  <si>
    <t>Désignation</t>
  </si>
  <si>
    <t>Optimus (kg)</t>
  </si>
  <si>
    <t>Invictus (kg)</t>
  </si>
  <si>
    <t>Réduction Masse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</si>
</sst>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85E-A80B-484C-9339-F4E74EE96282}">
  <dimension ref="B1:F25"/>
  <sheetViews>
    <sheetView showGridLines="0" tabSelected="1" zoomScale="90" zoomScaleNormal="90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33.5703125" style="1" bestFit="1" customWidth="1"/>
    <col min="3" max="4" width="11.42578125" style="2"/>
    <col min="5" max="5" width="16.140625" style="2" bestFit="1" customWidth="1"/>
    <col min="6" max="6" width="12.7109375" style="2" bestFit="1" customWidth="1"/>
    <col min="7" max="16384" width="11.42578125" style="2"/>
  </cols>
  <sheetData>
    <row r="1" spans="2:6" x14ac:dyDescent="0.25">
      <c r="C1" s="7" t="s">
        <v>20</v>
      </c>
      <c r="D1" s="7"/>
      <c r="E1" s="7"/>
      <c r="F1" s="7"/>
    </row>
    <row r="2" spans="2:6" x14ac:dyDescent="0.25">
      <c r="C2" s="7"/>
      <c r="D2" s="7"/>
      <c r="E2" s="7"/>
      <c r="F2" s="7"/>
    </row>
    <row r="3" spans="2:6" x14ac:dyDescent="0.25">
      <c r="C3" s="7"/>
      <c r="D3" s="7"/>
      <c r="E3" s="7"/>
      <c r="F3" s="7"/>
    </row>
    <row r="5" spans="2:6" ht="30" x14ac:dyDescent="0.25">
      <c r="B5" s="4" t="s">
        <v>21</v>
      </c>
      <c r="C5" s="5" t="s">
        <v>22</v>
      </c>
      <c r="D5" s="5" t="s">
        <v>23</v>
      </c>
      <c r="E5" s="5" t="s">
        <v>24</v>
      </c>
      <c r="F5" s="5" t="s">
        <v>14</v>
      </c>
    </row>
    <row r="6" spans="2:6" x14ac:dyDescent="0.25">
      <c r="B6" s="6" t="s">
        <v>0</v>
      </c>
      <c r="C6" s="3">
        <f>4*0.38+0.487</f>
        <v>2.0070000000000001</v>
      </c>
      <c r="D6" s="3">
        <f>4*0.359+0.504</f>
        <v>1.94</v>
      </c>
      <c r="E6" s="3">
        <f>C6-D6</f>
        <v>6.7000000000000171E-2</v>
      </c>
      <c r="F6" s="3">
        <f>(E6/C6)*100</f>
        <v>3.3383158943697144</v>
      </c>
    </row>
    <row r="7" spans="2:6" x14ac:dyDescent="0.25">
      <c r="B7" s="6" t="s">
        <v>12</v>
      </c>
      <c r="C7" s="3">
        <f>0.721*2</f>
        <v>1.4419999999999999</v>
      </c>
      <c r="D7" s="3">
        <f>0.596*2</f>
        <v>1.1919999999999999</v>
      </c>
      <c r="E7" s="3">
        <f t="shared" ref="E7:E23" si="0">C7-D7</f>
        <v>0.25</v>
      </c>
      <c r="F7" s="3">
        <f t="shared" ref="F7:F23" si="1">(E7/C7)*100</f>
        <v>17.337031900138697</v>
      </c>
    </row>
    <row r="8" spans="2:6" x14ac:dyDescent="0.25">
      <c r="B8" s="6" t="s">
        <v>13</v>
      </c>
      <c r="C8" s="3">
        <v>0</v>
      </c>
      <c r="D8" s="3">
        <f>0.31*2</f>
        <v>0.62</v>
      </c>
      <c r="E8" s="3">
        <f t="shared" si="0"/>
        <v>-0.62</v>
      </c>
      <c r="F8" s="3">
        <v>0</v>
      </c>
    </row>
    <row r="9" spans="2:6" x14ac:dyDescent="0.25">
      <c r="B9" s="6" t="s">
        <v>1</v>
      </c>
      <c r="C9" s="3">
        <f>2*(0.296+0.269+0.34+0.331+0.184+0.258+0.319)</f>
        <v>3.9939999999999998</v>
      </c>
      <c r="D9" s="3">
        <f>2*(0.34+0.632+0.123+0.184+0.102+0.19+0.286+0.285)</f>
        <v>4.2839999999999998</v>
      </c>
      <c r="E9" s="3">
        <f t="shared" si="0"/>
        <v>-0.29000000000000004</v>
      </c>
      <c r="F9" s="3">
        <f t="shared" si="1"/>
        <v>-7.2608913370055097</v>
      </c>
    </row>
    <row r="10" spans="2:6" ht="30" x14ac:dyDescent="0.25">
      <c r="B10" s="6" t="s">
        <v>15</v>
      </c>
      <c r="C10" s="3">
        <f>2*(0.166+0.156)+0.306</f>
        <v>0.95</v>
      </c>
      <c r="D10" s="3">
        <v>0</v>
      </c>
      <c r="E10" s="3">
        <f t="shared" si="0"/>
        <v>0.95</v>
      </c>
      <c r="F10" s="3">
        <f t="shared" si="1"/>
        <v>100</v>
      </c>
    </row>
    <row r="11" spans="2:6" x14ac:dyDescent="0.25">
      <c r="B11" s="6" t="s">
        <v>3</v>
      </c>
      <c r="C11" s="3">
        <f>2*(0.354+0.186+0.113+0.255)+0.319</f>
        <v>2.1350000000000002</v>
      </c>
      <c r="D11" s="3">
        <v>1.806</v>
      </c>
      <c r="E11" s="3">
        <f t="shared" si="0"/>
        <v>0.32900000000000018</v>
      </c>
      <c r="F11" s="3">
        <f t="shared" si="1"/>
        <v>15.409836065573776</v>
      </c>
    </row>
    <row r="12" spans="2:6" x14ac:dyDescent="0.25">
      <c r="B12" s="6" t="s">
        <v>4</v>
      </c>
      <c r="C12" s="3">
        <f>0.207+0.208</f>
        <v>0.41499999999999998</v>
      </c>
      <c r="D12" s="3">
        <f>0.236+0.237+2*0.126</f>
        <v>0.72499999999999998</v>
      </c>
      <c r="E12" s="3">
        <f t="shared" si="0"/>
        <v>-0.31</v>
      </c>
      <c r="F12" s="3">
        <f t="shared" si="1"/>
        <v>-74.698795180722897</v>
      </c>
    </row>
    <row r="13" spans="2:6" x14ac:dyDescent="0.25">
      <c r="B13" s="6" t="s">
        <v>2</v>
      </c>
      <c r="C13" s="3">
        <f>2*(0.842+0.895+0.811)</f>
        <v>5.0960000000000001</v>
      </c>
      <c r="D13" s="3">
        <f>2*(0.792+0.731+0.275+0.615)</f>
        <v>4.8260000000000005</v>
      </c>
      <c r="E13" s="3">
        <f t="shared" si="0"/>
        <v>0.26999999999999957</v>
      </c>
      <c r="F13" s="3">
        <f t="shared" si="1"/>
        <v>5.2982731554160045</v>
      </c>
    </row>
    <row r="14" spans="2:6" x14ac:dyDescent="0.25">
      <c r="B14" s="6" t="s">
        <v>5</v>
      </c>
      <c r="C14" s="3">
        <f>2*0.595</f>
        <v>1.19</v>
      </c>
      <c r="D14" s="3">
        <f>0.575*2</f>
        <v>1.1499999999999999</v>
      </c>
      <c r="E14" s="3">
        <f t="shared" si="0"/>
        <v>4.0000000000000036E-2</v>
      </c>
      <c r="F14" s="3">
        <f t="shared" si="1"/>
        <v>3.3613445378151292</v>
      </c>
    </row>
    <row r="15" spans="2:6" x14ac:dyDescent="0.25">
      <c r="B15" s="6" t="s">
        <v>19</v>
      </c>
      <c r="C15" s="3">
        <v>0.33800000000000002</v>
      </c>
      <c r="D15" s="3"/>
      <c r="E15" s="3">
        <f t="shared" si="0"/>
        <v>0.33800000000000002</v>
      </c>
      <c r="F15" s="3">
        <f t="shared" si="1"/>
        <v>100</v>
      </c>
    </row>
    <row r="16" spans="2:6" x14ac:dyDescent="0.25">
      <c r="B16" s="6" t="s">
        <v>6</v>
      </c>
      <c r="C16" s="3">
        <v>3.569</v>
      </c>
      <c r="D16" s="3">
        <v>3.5</v>
      </c>
      <c r="E16" s="3">
        <f t="shared" si="0"/>
        <v>6.899999999999995E-2</v>
      </c>
      <c r="F16" s="3">
        <f t="shared" si="1"/>
        <v>1.9333146539646948</v>
      </c>
    </row>
    <row r="17" spans="2:6" x14ac:dyDescent="0.25">
      <c r="B17" s="6" t="s">
        <v>7</v>
      </c>
      <c r="C17" s="3">
        <f>2*0.6</f>
        <v>1.2</v>
      </c>
      <c r="D17" s="3"/>
      <c r="E17" s="3">
        <f t="shared" si="0"/>
        <v>1.2</v>
      </c>
      <c r="F17" s="3">
        <f t="shared" si="1"/>
        <v>100</v>
      </c>
    </row>
    <row r="18" spans="2:6" x14ac:dyDescent="0.25">
      <c r="B18" s="6" t="s">
        <v>8</v>
      </c>
      <c r="C18" s="3">
        <f>2*(0.175+0.301+0.24+0.457)+0.542</f>
        <v>2.8879999999999999</v>
      </c>
      <c r="D18" s="3"/>
      <c r="E18" s="3">
        <f t="shared" si="0"/>
        <v>2.8879999999999999</v>
      </c>
      <c r="F18" s="3">
        <f t="shared" si="1"/>
        <v>100</v>
      </c>
    </row>
    <row r="19" spans="2:6" x14ac:dyDescent="0.25">
      <c r="B19" s="6" t="s">
        <v>9</v>
      </c>
      <c r="C19" s="3">
        <v>0.77600000000000002</v>
      </c>
      <c r="D19" s="3"/>
      <c r="E19" s="3">
        <f t="shared" si="0"/>
        <v>0.77600000000000002</v>
      </c>
      <c r="F19" s="3">
        <f t="shared" si="1"/>
        <v>100</v>
      </c>
    </row>
    <row r="20" spans="2:6" x14ac:dyDescent="0.25">
      <c r="B20" s="6" t="s">
        <v>10</v>
      </c>
      <c r="C20" s="3">
        <f>0.092+0.076+0.106+0.019+0.02+0.096+0.075+0.091</f>
        <v>0.57500000000000007</v>
      </c>
      <c r="D20" s="3"/>
      <c r="E20" s="3">
        <f t="shared" si="0"/>
        <v>0.57500000000000007</v>
      </c>
      <c r="F20" s="3">
        <f t="shared" si="1"/>
        <v>100</v>
      </c>
    </row>
    <row r="21" spans="2:6" x14ac:dyDescent="0.25">
      <c r="B21" s="6" t="s">
        <v>11</v>
      </c>
      <c r="C21" s="3">
        <f>2*0.285+0.384+0.299+0.3</f>
        <v>1.5529999999999999</v>
      </c>
      <c r="D21" s="3"/>
      <c r="E21" s="3">
        <f t="shared" si="0"/>
        <v>1.5529999999999999</v>
      </c>
      <c r="F21" s="3">
        <f t="shared" si="1"/>
        <v>100</v>
      </c>
    </row>
    <row r="22" spans="2:6" x14ac:dyDescent="0.25">
      <c r="B22" s="6" t="s">
        <v>16</v>
      </c>
      <c r="C22" s="3">
        <f>2*(0.075+0.017+0.06+0.08)+0.427</f>
        <v>0.89100000000000001</v>
      </c>
      <c r="D22" s="3"/>
      <c r="E22" s="3">
        <f t="shared" si="0"/>
        <v>0.89100000000000001</v>
      </c>
      <c r="F22" s="3">
        <f t="shared" si="1"/>
        <v>100</v>
      </c>
    </row>
    <row r="23" spans="2:6" x14ac:dyDescent="0.25">
      <c r="B23" s="6" t="s">
        <v>17</v>
      </c>
      <c r="C23" s="3">
        <f>2*(0.231+0.148+0.121+0.254+0.14+0.211)</f>
        <v>2.21</v>
      </c>
      <c r="D23" s="3"/>
      <c r="E23" s="3">
        <f t="shared" si="0"/>
        <v>2.21</v>
      </c>
      <c r="F23" s="3">
        <f t="shared" si="1"/>
        <v>100</v>
      </c>
    </row>
    <row r="24" spans="2:6" x14ac:dyDescent="0.25">
      <c r="B24" s="6"/>
      <c r="C24" s="3"/>
      <c r="D24" s="3"/>
      <c r="E24" s="3"/>
      <c r="F24" s="3"/>
    </row>
    <row r="25" spans="2:6" x14ac:dyDescent="0.25">
      <c r="B25" s="6" t="s">
        <v>18</v>
      </c>
      <c r="C25" s="3">
        <f>SUM(C6:C23)</f>
        <v>31.228999999999999</v>
      </c>
      <c r="D25" s="3">
        <f>SUM(D6:D23)</f>
        <v>20.042999999999999</v>
      </c>
      <c r="E25" s="3">
        <f>C25-D25</f>
        <v>11.186</v>
      </c>
      <c r="F25" s="3">
        <f>(E25/C25)*100</f>
        <v>35.819270549809474</v>
      </c>
    </row>
  </sheetData>
  <mergeCells count="1">
    <mergeCell ref="C1:F3"/>
  </mergeCells>
  <conditionalFormatting sqref="E6:E23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2019-11-11T18:41:49Z</dcterms:created>
  <dcterms:modified xsi:type="dcterms:W3CDTF">2019-11-12T14:33:19Z</dcterms:modified>
</cp:coreProperties>
</file>