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ixthe\Desktop\EPSA\STUF-2020\FR_Frame_Body\FR_A0100 (Frame)\"/>
    </mc:Choice>
  </mc:AlternateContent>
  <xr:revisionPtr revIDLastSave="0" documentId="13_ncr:1_{F46C9FB9-9C13-4085-9575-1538156A22F6}" xr6:coauthVersionLast="41" xr6:coauthVersionMax="41" xr10:uidLastSave="{00000000-0000-0000-0000-000000000000}"/>
  <bookViews>
    <workbookView xWindow="-108" yWindow="-108" windowWidth="23256" windowHeight="12576" xr2:uid="{36CB6F9D-CF4D-42B1-A29B-15720D2646A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" i="1" l="1"/>
  <c r="D17" i="1"/>
  <c r="D14" i="1"/>
  <c r="D13" i="1"/>
  <c r="D12" i="1"/>
  <c r="D9" i="1" l="1"/>
  <c r="D8" i="1"/>
  <c r="D7" i="1"/>
  <c r="D6" i="1"/>
  <c r="C25" i="1" l="1"/>
  <c r="C27" i="1" s="1"/>
  <c r="D27" i="1"/>
  <c r="D25" i="1"/>
  <c r="D23" i="1"/>
  <c r="D22" i="1"/>
  <c r="D21" i="1"/>
  <c r="D20" i="1"/>
  <c r="E25" i="1" l="1"/>
  <c r="F25" i="1" s="1"/>
  <c r="D24" i="1"/>
  <c r="E24" i="1" s="1"/>
  <c r="F24" i="1" s="1"/>
  <c r="E27" i="1"/>
  <c r="F27" i="1" s="1"/>
  <c r="C24" i="1"/>
  <c r="E23" i="1" l="1"/>
  <c r="F23" i="1" s="1"/>
  <c r="E15" i="1"/>
  <c r="F15" i="1" s="1"/>
  <c r="C21" i="1"/>
  <c r="C18" i="1"/>
  <c r="C22" i="1"/>
  <c r="C23" i="1"/>
  <c r="C20" i="1"/>
  <c r="C17" i="1" l="1"/>
  <c r="E17" i="1" s="1"/>
  <c r="F17" i="1" s="1"/>
  <c r="C14" i="1"/>
  <c r="E14" i="1" s="1"/>
  <c r="F14" i="1" s="1"/>
  <c r="C13" i="1"/>
  <c r="C11" i="1"/>
  <c r="C12" i="1"/>
  <c r="E12" i="1" s="1"/>
  <c r="F12" i="1" s="1"/>
  <c r="C10" i="1"/>
  <c r="E7" i="1"/>
  <c r="E8" i="1"/>
  <c r="E9" i="1"/>
  <c r="E10" i="1"/>
  <c r="F10" i="1" s="1"/>
  <c r="E11" i="1"/>
  <c r="F11" i="1" s="1"/>
  <c r="E13" i="1"/>
  <c r="F13" i="1" s="1"/>
  <c r="E16" i="1"/>
  <c r="F16" i="1" s="1"/>
  <c r="E18" i="1"/>
  <c r="F18" i="1" s="1"/>
  <c r="E19" i="1"/>
  <c r="F19" i="1" s="1"/>
  <c r="E20" i="1"/>
  <c r="F20" i="1" s="1"/>
  <c r="E21" i="1"/>
  <c r="F21" i="1" s="1"/>
  <c r="E22" i="1"/>
  <c r="F22" i="1" s="1"/>
  <c r="C7" i="1"/>
  <c r="C9" i="1"/>
  <c r="C6" i="1"/>
  <c r="E6" i="1"/>
  <c r="F6" i="1" s="1"/>
  <c r="F7" i="1" l="1"/>
  <c r="F9" i="1"/>
</calcChain>
</file>

<file path=xl/sharedStrings.xml><?xml version="1.0" encoding="utf-8"?>
<sst xmlns="http://schemas.openxmlformats.org/spreadsheetml/2006/main" count="27" uniqueCount="27">
  <si>
    <t>Front Bulkhead</t>
  </si>
  <si>
    <t>Front Hoop Bracing Support</t>
  </si>
  <si>
    <t>Side Impact Structure</t>
  </si>
  <si>
    <t>Front Hoop</t>
  </si>
  <si>
    <t>Plancher Cellule Avant</t>
  </si>
  <si>
    <t>Plancher Cockpit</t>
  </si>
  <si>
    <t>Main Hoop</t>
  </si>
  <si>
    <t>Main Hoop Bracing</t>
  </si>
  <si>
    <t>Main Hoop Bracing Support</t>
  </si>
  <si>
    <t>Harness Bar</t>
  </si>
  <si>
    <t>Attache Moteur</t>
  </si>
  <si>
    <t>Plancher Cellule Arrière</t>
  </si>
  <si>
    <t>Front Hoop Bracing (Forward)</t>
  </si>
  <si>
    <t>Front Hoop Bracing (Rearward)</t>
  </si>
  <si>
    <t>Gain (%)</t>
  </si>
  <si>
    <t>Tubes Non Structurant Cellule Avant (hors plancher)</t>
  </si>
  <si>
    <t>Triangulations Suspension Arr</t>
  </si>
  <si>
    <t>Triangulation LAS Arr</t>
  </si>
  <si>
    <t xml:space="preserve">Total </t>
  </si>
  <si>
    <t>Tube Bacquet</t>
  </si>
  <si>
    <t>Comparaison Masse Frame - EPSA</t>
  </si>
  <si>
    <t>Désignation</t>
  </si>
  <si>
    <t>Optimus (kg)</t>
  </si>
  <si>
    <t>Invictus (kg)</t>
  </si>
  <si>
    <t>Réduction Masse (kg)</t>
  </si>
  <si>
    <t>Sleeved Joint / Lug Joint</t>
  </si>
  <si>
    <t>Triangulation Transmission secondaire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</si>
</sst>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4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C885E-A80B-484C-9339-F4E74EE96282}">
  <dimension ref="B1:F27"/>
  <sheetViews>
    <sheetView showGridLines="0" tabSelected="1" topLeftCell="A4" zoomScale="90" zoomScaleNormal="90" workbookViewId="0">
      <selection activeCell="D21" sqref="D21"/>
    </sheetView>
  </sheetViews>
  <sheetFormatPr baseColWidth="10" defaultColWidth="11.44140625" defaultRowHeight="14.4" x14ac:dyDescent="0.3"/>
  <cols>
    <col min="1" max="1" width="11.44140625" style="2"/>
    <col min="2" max="2" width="46.5546875" style="1" bestFit="1" customWidth="1"/>
    <col min="3" max="4" width="11.44140625" style="2"/>
    <col min="5" max="5" width="16.109375" style="2" bestFit="1" customWidth="1"/>
    <col min="6" max="6" width="12.6640625" style="2" bestFit="1" customWidth="1"/>
    <col min="7" max="16384" width="11.44140625" style="2"/>
  </cols>
  <sheetData>
    <row r="1" spans="2:6" x14ac:dyDescent="0.3">
      <c r="C1" s="12" t="s">
        <v>20</v>
      </c>
      <c r="D1" s="12"/>
      <c r="E1" s="12"/>
      <c r="F1" s="12"/>
    </row>
    <row r="2" spans="2:6" x14ac:dyDescent="0.3">
      <c r="C2" s="12"/>
      <c r="D2" s="12"/>
      <c r="E2" s="12"/>
      <c r="F2" s="12"/>
    </row>
    <row r="3" spans="2:6" x14ac:dyDescent="0.3">
      <c r="C3" s="12"/>
      <c r="D3" s="12"/>
      <c r="E3" s="12"/>
      <c r="F3" s="12"/>
    </row>
    <row r="5" spans="2:6" ht="28.8" x14ac:dyDescent="0.3">
      <c r="B5" s="4" t="s">
        <v>21</v>
      </c>
      <c r="C5" s="5" t="s">
        <v>22</v>
      </c>
      <c r="D5" s="5" t="s">
        <v>23</v>
      </c>
      <c r="E5" s="5" t="s">
        <v>24</v>
      </c>
      <c r="F5" s="5" t="s">
        <v>14</v>
      </c>
    </row>
    <row r="6" spans="2:6" x14ac:dyDescent="0.3">
      <c r="B6" s="6" t="s">
        <v>0</v>
      </c>
      <c r="C6" s="3">
        <f>4*0.38+0.487</f>
        <v>2.0070000000000001</v>
      </c>
      <c r="D6" s="3">
        <f>2*0.353+2*0.359+0.46</f>
        <v>1.8839999999999999</v>
      </c>
      <c r="E6" s="3">
        <f>C6-D6</f>
        <v>0.12300000000000022</v>
      </c>
      <c r="F6" s="10">
        <f>(E6/C6)*100</f>
        <v>6.1285500747384258</v>
      </c>
    </row>
    <row r="7" spans="2:6" x14ac:dyDescent="0.3">
      <c r="B7" s="6" t="s">
        <v>12</v>
      </c>
      <c r="C7" s="3">
        <f>0.721*2</f>
        <v>1.4419999999999999</v>
      </c>
      <c r="D7" s="3">
        <f>0.646*2</f>
        <v>1.292</v>
      </c>
      <c r="E7" s="3">
        <f t="shared" ref="E7:E25" si="0">C7-D7</f>
        <v>0.14999999999999991</v>
      </c>
      <c r="F7" s="10">
        <f t="shared" ref="F7:F25" si="1">(E7/C7)*100</f>
        <v>10.402219140083211</v>
      </c>
    </row>
    <row r="8" spans="2:6" x14ac:dyDescent="0.3">
      <c r="B8" s="6" t="s">
        <v>13</v>
      </c>
      <c r="C8" s="3">
        <v>0</v>
      </c>
      <c r="D8" s="3">
        <f>0.404*2</f>
        <v>0.80800000000000005</v>
      </c>
      <c r="E8" s="3">
        <f t="shared" si="0"/>
        <v>-0.80800000000000005</v>
      </c>
      <c r="F8" s="10">
        <v>0</v>
      </c>
    </row>
    <row r="9" spans="2:6" x14ac:dyDescent="0.3">
      <c r="B9" s="6" t="s">
        <v>1</v>
      </c>
      <c r="C9" s="3">
        <f>2*(0.296+0.269+0.34+0.331+0.184+0.258+0.319)</f>
        <v>3.9939999999999998</v>
      </c>
      <c r="D9" s="3">
        <f>2*(0.37+0.379+0.194+0.32+0.274+0.116+0.112+0.272)</f>
        <v>4.0740000000000007</v>
      </c>
      <c r="E9" s="3">
        <f t="shared" si="0"/>
        <v>-8.0000000000000959E-2</v>
      </c>
      <c r="F9" s="10">
        <f t="shared" si="1"/>
        <v>-2.0030045067601643</v>
      </c>
    </row>
    <row r="10" spans="2:6" x14ac:dyDescent="0.3">
      <c r="B10" s="6" t="s">
        <v>15</v>
      </c>
      <c r="C10" s="3">
        <f>2*(0.166+0.156)+0.306</f>
        <v>0.95</v>
      </c>
      <c r="D10" s="3">
        <v>0</v>
      </c>
      <c r="E10" s="3">
        <f t="shared" si="0"/>
        <v>0.95</v>
      </c>
      <c r="F10" s="10">
        <f t="shared" si="1"/>
        <v>100</v>
      </c>
    </row>
    <row r="11" spans="2:6" x14ac:dyDescent="0.3">
      <c r="B11" s="6" t="s">
        <v>3</v>
      </c>
      <c r="C11" s="3">
        <f>2*(0.354+0.186+0.113+0.255)+0.319</f>
        <v>2.1350000000000002</v>
      </c>
      <c r="D11" s="3">
        <v>2.0470000000000002</v>
      </c>
      <c r="E11" s="3">
        <f t="shared" si="0"/>
        <v>8.8000000000000078E-2</v>
      </c>
      <c r="F11" s="10">
        <f t="shared" si="1"/>
        <v>4.1217798594847812</v>
      </c>
    </row>
    <row r="12" spans="2:6" x14ac:dyDescent="0.3">
      <c r="B12" s="6" t="s">
        <v>4</v>
      </c>
      <c r="C12" s="3">
        <f>0.207+0.208</f>
        <v>0.41499999999999998</v>
      </c>
      <c r="D12" s="3">
        <f>0.22+0.218+0.116+0.057+0.056</f>
        <v>0.66700000000000015</v>
      </c>
      <c r="E12" s="3">
        <f t="shared" si="0"/>
        <v>-0.25200000000000017</v>
      </c>
      <c r="F12" s="10">
        <f t="shared" si="1"/>
        <v>-60.722891566265105</v>
      </c>
    </row>
    <row r="13" spans="2:6" x14ac:dyDescent="0.3">
      <c r="B13" s="6" t="s">
        <v>2</v>
      </c>
      <c r="C13" s="3">
        <f>2*(0.842+0.895+0.811)</f>
        <v>5.0960000000000001</v>
      </c>
      <c r="D13" s="3">
        <f>2*(0.768+0.708+0.258+0.546+0.404)</f>
        <v>5.3680000000000003</v>
      </c>
      <c r="E13" s="3">
        <f t="shared" si="0"/>
        <v>-0.27200000000000024</v>
      </c>
      <c r="F13" s="10">
        <f t="shared" si="1"/>
        <v>-5.3375196232339137</v>
      </c>
    </row>
    <row r="14" spans="2:6" x14ac:dyDescent="0.3">
      <c r="B14" s="6" t="s">
        <v>5</v>
      </c>
      <c r="C14" s="3">
        <f>2*0.595</f>
        <v>1.19</v>
      </c>
      <c r="D14" s="3">
        <f>0.537+0.233+0.292</f>
        <v>1.0620000000000001</v>
      </c>
      <c r="E14" s="3">
        <f t="shared" si="0"/>
        <v>0.12799999999999989</v>
      </c>
      <c r="F14" s="10">
        <f t="shared" si="1"/>
        <v>10.756302521008394</v>
      </c>
    </row>
    <row r="15" spans="2:6" x14ac:dyDescent="0.3">
      <c r="B15" s="6" t="s">
        <v>19</v>
      </c>
      <c r="C15" s="3">
        <v>0.33800000000000002</v>
      </c>
      <c r="D15" s="3">
        <v>0.16200000000000001</v>
      </c>
      <c r="E15" s="3">
        <f t="shared" si="0"/>
        <v>0.17600000000000002</v>
      </c>
      <c r="F15" s="10">
        <f t="shared" si="1"/>
        <v>52.071005917159766</v>
      </c>
    </row>
    <row r="16" spans="2:6" x14ac:dyDescent="0.3">
      <c r="B16" s="6" t="s">
        <v>6</v>
      </c>
      <c r="C16" s="3">
        <v>3.569</v>
      </c>
      <c r="D16" s="3">
        <v>3.573</v>
      </c>
      <c r="E16" s="3">
        <f t="shared" si="0"/>
        <v>-4.0000000000000036E-3</v>
      </c>
      <c r="F16" s="10">
        <f t="shared" si="1"/>
        <v>-0.11207621182404044</v>
      </c>
    </row>
    <row r="17" spans="2:6" x14ac:dyDescent="0.3">
      <c r="B17" s="6" t="s">
        <v>7</v>
      </c>
      <c r="C17" s="3">
        <f>2*0.6</f>
        <v>1.2</v>
      </c>
      <c r="D17" s="3">
        <f>2*0.779</f>
        <v>1.5580000000000001</v>
      </c>
      <c r="E17" s="3">
        <f t="shared" si="0"/>
        <v>-0.3580000000000001</v>
      </c>
      <c r="F17" s="10">
        <f t="shared" si="1"/>
        <v>-29.833333333333346</v>
      </c>
    </row>
    <row r="18" spans="2:6" x14ac:dyDescent="0.3">
      <c r="B18" s="6" t="s">
        <v>8</v>
      </c>
      <c r="C18" s="3">
        <f>2*(0.175+0.301+0.24+0.457)+0.542</f>
        <v>2.8879999999999999</v>
      </c>
      <c r="D18" s="3">
        <f>2*(0.22+0.222+0.289+0.37+0.199+0.478)+0.446</f>
        <v>4.0019999999999998</v>
      </c>
      <c r="E18" s="3">
        <f t="shared" si="0"/>
        <v>-1.1139999999999999</v>
      </c>
      <c r="F18" s="10">
        <f t="shared" si="1"/>
        <v>-38.573407202216067</v>
      </c>
    </row>
    <row r="19" spans="2:6" x14ac:dyDescent="0.3">
      <c r="B19" s="6" t="s">
        <v>9</v>
      </c>
      <c r="C19" s="3">
        <v>0.77600000000000002</v>
      </c>
      <c r="D19" s="3">
        <v>0.70699999999999996</v>
      </c>
      <c r="E19" s="3">
        <f t="shared" si="0"/>
        <v>6.9000000000000061E-2</v>
      </c>
      <c r="F19" s="10">
        <f t="shared" si="1"/>
        <v>8.8917525773195951</v>
      </c>
    </row>
    <row r="20" spans="2:6" x14ac:dyDescent="0.3">
      <c r="B20" s="6" t="s">
        <v>10</v>
      </c>
      <c r="C20" s="3">
        <f>0.092+0.076+0.106+0.019+0.02+0.096+0.075+0.091</f>
        <v>0.57500000000000007</v>
      </c>
      <c r="D20" s="3">
        <f>0.066+0.054+0.069+4*0.008+0.067+0.068+0.055</f>
        <v>0.41100000000000003</v>
      </c>
      <c r="E20" s="3">
        <f t="shared" si="0"/>
        <v>0.16400000000000003</v>
      </c>
      <c r="F20" s="10">
        <f t="shared" si="1"/>
        <v>28.521739130434788</v>
      </c>
    </row>
    <row r="21" spans="2:6" x14ac:dyDescent="0.3">
      <c r="B21" s="6" t="s">
        <v>11</v>
      </c>
      <c r="C21" s="3">
        <f>2*0.285+0.384+0.299+0.3</f>
        <v>1.5529999999999999</v>
      </c>
      <c r="D21" s="3">
        <f>2*0.128+2*0.118+0.211+0.199+0.26+2*0.146+2*0.228</f>
        <v>1.91</v>
      </c>
      <c r="E21" s="3">
        <f t="shared" si="0"/>
        <v>-0.35699999999999998</v>
      </c>
      <c r="F21" s="10">
        <f t="shared" si="1"/>
        <v>-22.98776561493883</v>
      </c>
    </row>
    <row r="22" spans="2:6" x14ac:dyDescent="0.3">
      <c r="B22" s="6" t="s">
        <v>16</v>
      </c>
      <c r="C22" s="3">
        <f>2*(0.075+0.017+0.06+0.08)+0.427</f>
        <v>0.89100000000000001</v>
      </c>
      <c r="D22" s="3">
        <f>2*(0.175+0.145+0.091)+0.26</f>
        <v>1.0819999999999999</v>
      </c>
      <c r="E22" s="3">
        <f t="shared" si="0"/>
        <v>-0.19099999999999984</v>
      </c>
      <c r="F22" s="10">
        <f t="shared" si="1"/>
        <v>-21.436588103254749</v>
      </c>
    </row>
    <row r="23" spans="2:6" x14ac:dyDescent="0.3">
      <c r="B23" s="6" t="s">
        <v>17</v>
      </c>
      <c r="C23" s="3">
        <f>2*(0.231+0.148+0.121+0.254+0.14+0.211)</f>
        <v>2.21</v>
      </c>
      <c r="D23" s="3">
        <f>2*(0.105+0.096)</f>
        <v>0.40200000000000002</v>
      </c>
      <c r="E23" s="3">
        <f t="shared" si="0"/>
        <v>1.8079999999999998</v>
      </c>
      <c r="F23" s="10">
        <f t="shared" si="1"/>
        <v>81.809954751131215</v>
      </c>
    </row>
    <row r="24" spans="2:6" s="7" customFormat="1" x14ac:dyDescent="0.3">
      <c r="B24" s="6" t="s">
        <v>25</v>
      </c>
      <c r="C24" s="3">
        <f>2*0.155</f>
        <v>0.31</v>
      </c>
      <c r="D24" s="3">
        <f>2*0.107</f>
        <v>0.214</v>
      </c>
      <c r="E24" s="3">
        <f t="shared" si="0"/>
        <v>9.6000000000000002E-2</v>
      </c>
      <c r="F24" s="10">
        <f t="shared" si="1"/>
        <v>30.967741935483872</v>
      </c>
    </row>
    <row r="25" spans="2:6" x14ac:dyDescent="0.3">
      <c r="B25" s="6" t="s">
        <v>26</v>
      </c>
      <c r="C25" s="3">
        <f>2*(0.075+0.06+0.08)</f>
        <v>0.43000000000000005</v>
      </c>
      <c r="D25" s="3">
        <f>2*(0.057+0.096)</f>
        <v>0.30599999999999999</v>
      </c>
      <c r="E25" s="3">
        <f t="shared" si="0"/>
        <v>0.12400000000000005</v>
      </c>
      <c r="F25" s="10">
        <f t="shared" si="1"/>
        <v>28.83720930232559</v>
      </c>
    </row>
    <row r="26" spans="2:6" s="8" customFormat="1" x14ac:dyDescent="0.3">
      <c r="B26" s="6"/>
      <c r="C26" s="3"/>
      <c r="D26" s="3"/>
      <c r="E26" s="3"/>
      <c r="F26" s="10"/>
    </row>
    <row r="27" spans="2:6" x14ac:dyDescent="0.3">
      <c r="B27" s="6" t="s">
        <v>18</v>
      </c>
      <c r="C27" s="9">
        <f>SUM(C6:C25)</f>
        <v>31.968999999999998</v>
      </c>
      <c r="D27" s="9">
        <f>SUM(D6:D25)</f>
        <v>31.529000000000003</v>
      </c>
      <c r="E27" s="9">
        <f>C27-D27</f>
        <v>0.43999999999999417</v>
      </c>
      <c r="F27" s="11">
        <f>(E27/C27)*100</f>
        <v>1.3763333229065475</v>
      </c>
    </row>
  </sheetData>
  <mergeCells count="1">
    <mergeCell ref="C1:F3"/>
  </mergeCells>
  <conditionalFormatting sqref="E6:E25">
    <cfRule type="cellIs" dxfId="1" priority="2" operator="lessThanOrEqual">
      <formula>0</formula>
    </cfRule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Calixthe</dc:creator>
  <cp:lastModifiedBy>Calixthe</cp:lastModifiedBy>
  <dcterms:created xsi:type="dcterms:W3CDTF">2019-11-11T18:41:49Z</dcterms:created>
  <dcterms:modified xsi:type="dcterms:W3CDTF">2019-12-02T21:43:57Z</dcterms:modified>
</cp:coreProperties>
</file>