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 firstSheet="2" activeTab="3"/>
  </bookViews>
  <sheets>
    <sheet name="TOTAL" sheetId="1" r:id="rId1"/>
    <sheet name="Chapes" sheetId="7" r:id="rId2"/>
    <sheet name="Tableau de Bord" sheetId="6" r:id="rId3"/>
    <sheet name="Carte Avant" sheetId="12" r:id="rId4"/>
    <sheet name="Connecteur" sheetId="5" r:id="rId5"/>
    <sheet name="Câble faisceau arrière" sheetId="2" r:id="rId6"/>
    <sheet name="Câble faisceau avant" sheetId="3" r:id="rId7"/>
    <sheet name="Power box" sheetId="4" r:id="rId8"/>
    <sheet name="Télémétrie" sheetId="8" r:id="rId9"/>
    <sheet name="Autres" sheetId="9" r:id="rId10"/>
    <sheet name="Passage de vitesse" sheetId="11" r:id="rId11"/>
    <sheet name="Visserie" sheetId="10" r:id="rId1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3" i="1" l="1"/>
  <c r="C2" i="1"/>
  <c r="B7" i="1"/>
  <c r="B11" i="1"/>
  <c r="B2" i="1"/>
  <c r="B13" i="6"/>
  <c r="B3" i="1" s="1"/>
  <c r="C24" i="5"/>
  <c r="B4" i="1" s="1"/>
  <c r="C16" i="10"/>
  <c r="B10" i="1" s="1"/>
  <c r="B13" i="2"/>
  <c r="B5" i="1" s="1"/>
  <c r="B13" i="3"/>
  <c r="B6" i="1" s="1"/>
  <c r="B6" i="4"/>
  <c r="C10" i="8"/>
  <c r="B8" i="1" s="1"/>
  <c r="C17" i="9"/>
  <c r="B9" i="1" s="1"/>
  <c r="B7" i="11"/>
  <c r="C20" i="10"/>
  <c r="B8" i="11"/>
  <c r="C21" i="9"/>
  <c r="C14" i="8"/>
  <c r="B7" i="4"/>
  <c r="B14" i="3"/>
  <c r="B14" i="2"/>
  <c r="C28" i="5"/>
  <c r="C4" i="1"/>
  <c r="C5" i="1"/>
  <c r="C6" i="1"/>
  <c r="C7" i="1"/>
  <c r="C8" i="1"/>
  <c r="C9" i="1"/>
  <c r="C10" i="1"/>
  <c r="C11" i="1"/>
  <c r="B12" i="1" l="1"/>
  <c r="B14" i="6"/>
  <c r="C19" i="7"/>
  <c r="C15" i="7" l="1"/>
</calcChain>
</file>

<file path=xl/sharedStrings.xml><?xml version="1.0" encoding="utf-8"?>
<sst xmlns="http://schemas.openxmlformats.org/spreadsheetml/2006/main" count="169" uniqueCount="107">
  <si>
    <t>Pièce</t>
  </si>
  <si>
    <t>Quantité</t>
  </si>
  <si>
    <t>Chapes</t>
  </si>
  <si>
    <t>Tableau de bord</t>
  </si>
  <si>
    <t>Masse prévisionelle (kg)</t>
  </si>
  <si>
    <t>Chapes inter d'urgence (40mm)</t>
  </si>
  <si>
    <t>Chapes de masse</t>
  </si>
  <si>
    <t>Chapes Master switch</t>
  </si>
  <si>
    <t>Chapes Power Box</t>
  </si>
  <si>
    <t>Chape Crash Sensor</t>
  </si>
  <si>
    <t>Chape Prise Anderson</t>
  </si>
  <si>
    <t>Chape TdB 6</t>
  </si>
  <si>
    <t>Chape TdB 5</t>
  </si>
  <si>
    <t>Chape TdB 4</t>
  </si>
  <si>
    <t>Chape TdB 3</t>
  </si>
  <si>
    <t>Chape TdB 2</t>
  </si>
  <si>
    <t>Chape TdB 1</t>
  </si>
  <si>
    <t>Masse réelle (kg)</t>
  </si>
  <si>
    <t>Connecteur</t>
  </si>
  <si>
    <t>Câble faisceau arrière</t>
  </si>
  <si>
    <t>Jauge AWG</t>
  </si>
  <si>
    <t>Longueur</t>
  </si>
  <si>
    <t>Masse linéaire prévisionelle (kg)</t>
  </si>
  <si>
    <t>Masse linéaire réelle (kg)</t>
  </si>
  <si>
    <t>Câble faisceau avant</t>
  </si>
  <si>
    <t>Power box</t>
  </si>
  <si>
    <t>Système</t>
  </si>
  <si>
    <t>Câbles faisceau arrière</t>
  </si>
  <si>
    <t>Câbles faisceau avant</t>
  </si>
  <si>
    <t>TOTAL Prévisionel</t>
  </si>
  <si>
    <t>TOTAL Réel</t>
  </si>
  <si>
    <t>Support</t>
  </si>
  <si>
    <t>Bouton poussoir</t>
  </si>
  <si>
    <t>Ruban de LED</t>
  </si>
  <si>
    <t>Interrupteur bistable</t>
  </si>
  <si>
    <t>Interrupteur tristable</t>
  </si>
  <si>
    <t>Affichage 3 digit</t>
  </si>
  <si>
    <t>Affichage 1 digit</t>
  </si>
  <si>
    <t>Interrupteur d'urgence</t>
  </si>
  <si>
    <t>AWG 22</t>
  </si>
  <si>
    <t>AWG 18</t>
  </si>
  <si>
    <t>AWG 16</t>
  </si>
  <si>
    <t>AWG 8</t>
  </si>
  <si>
    <t>Longueur(m)</t>
  </si>
  <si>
    <t>Masse linéaire prévisionelle (kg/m)</t>
  </si>
  <si>
    <t>Masse linéaire réelle (kg/m)</t>
  </si>
  <si>
    <t>Câble démarreur</t>
  </si>
  <si>
    <t>Télémétrie</t>
  </si>
  <si>
    <t>MK3</t>
  </si>
  <si>
    <t>Débattement suspensions</t>
  </si>
  <si>
    <t>Pression frein</t>
  </si>
  <si>
    <t>pression essence</t>
  </si>
  <si>
    <t>pression huile</t>
  </si>
  <si>
    <t>Antenne GPS</t>
  </si>
  <si>
    <t>Crash sensor</t>
  </si>
  <si>
    <t>Autre</t>
  </si>
  <si>
    <t>Visserie</t>
  </si>
  <si>
    <t>Master switch</t>
  </si>
  <si>
    <t>Support master switch</t>
  </si>
  <si>
    <t>Sonde lambda</t>
  </si>
  <si>
    <t>Capteur de vitesse</t>
  </si>
  <si>
    <t>Break light</t>
  </si>
  <si>
    <t>Regulateur</t>
  </si>
  <si>
    <t>Passage de vitesse</t>
  </si>
  <si>
    <t>Servomoteur</t>
  </si>
  <si>
    <t>Câble</t>
  </si>
  <si>
    <t>Boîte</t>
  </si>
  <si>
    <t>Carte électronique</t>
  </si>
  <si>
    <t>DTA</t>
  </si>
  <si>
    <t>Relai démarrage</t>
  </si>
  <si>
    <t>Boitier lambda</t>
  </si>
  <si>
    <t>Boitier</t>
  </si>
  <si>
    <t>Relais</t>
  </si>
  <si>
    <t>Fusible</t>
  </si>
  <si>
    <t>TOTAL</t>
  </si>
  <si>
    <t>boulon M3 TDB</t>
  </si>
  <si>
    <t>boulon M3 Master switch</t>
  </si>
  <si>
    <t>boulon M3 Power box</t>
  </si>
  <si>
    <t>Boulon M4 masse ??</t>
  </si>
  <si>
    <t>8STA71699SD</t>
  </si>
  <si>
    <t>8STA6199PD</t>
  </si>
  <si>
    <t>8STA70635SA</t>
  </si>
  <si>
    <t>8STA60635PA</t>
  </si>
  <si>
    <t>8STA01497PB</t>
  </si>
  <si>
    <t>8STA61497SB</t>
  </si>
  <si>
    <t>8STA01497SN</t>
  </si>
  <si>
    <t>8STA61497PN</t>
  </si>
  <si>
    <t>8STA01035SD</t>
  </si>
  <si>
    <t>8STA61035PD</t>
  </si>
  <si>
    <t>8STA00201SN</t>
  </si>
  <si>
    <t>8STA60201PN</t>
  </si>
  <si>
    <t>8STA00435SA</t>
  </si>
  <si>
    <t>8STA60435PA</t>
  </si>
  <si>
    <t>8STA01035SN</t>
  </si>
  <si>
    <t>8STA61035PN</t>
  </si>
  <si>
    <t>8STA10235D</t>
  </si>
  <si>
    <t>8STA60235D</t>
  </si>
  <si>
    <t xml:space="preserve">Batterie </t>
  </si>
  <si>
    <t>Support Batterie</t>
  </si>
  <si>
    <t>Boulon M4 Batterie ??</t>
  </si>
  <si>
    <t>Boitier contrôleur</t>
  </si>
  <si>
    <t>Carte avant</t>
  </si>
  <si>
    <t>Autres (DTA, Batterie..)</t>
  </si>
  <si>
    <t>c</t>
  </si>
  <si>
    <t>Carte Avant</t>
  </si>
  <si>
    <t>Arduino + Shield</t>
  </si>
  <si>
    <t>Boite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</si>
</sst>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A9D18E"/>
        <bgColor rgb="FFC5E0B4"/>
      </patternFill>
    </fill>
    <fill>
      <patternFill patternType="solid">
        <fgColor rgb="FFFFE699"/>
        <bgColor rgb="FFFFD966"/>
      </patternFill>
    </fill>
    <fill>
      <patternFill patternType="solid">
        <fgColor rgb="FF9DC3E6"/>
        <bgColor rgb="FFBDD7EE"/>
      </patternFill>
    </fill>
    <fill>
      <patternFill patternType="solid">
        <fgColor rgb="FFF4B183"/>
        <bgColor rgb="FFFFC7CE"/>
      </patternFill>
    </fill>
    <fill>
      <patternFill patternType="solid">
        <fgColor theme="9" tint="0.39997558519241921"/>
        <bgColor rgb="FFC6EFCE"/>
      </patternFill>
    </fill>
  </fills>
  <borders count="19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Font="1" applyBorder="1"/>
    <xf numFmtId="0" fontId="0" fillId="0" borderId="0" xfId="0" applyBorder="1"/>
    <xf numFmtId="0" fontId="0" fillId="0" borderId="3" xfId="0" applyFont="1" applyBorder="1"/>
    <xf numFmtId="0" fontId="0" fillId="0" borderId="2" xfId="0" applyFont="1" applyBorder="1"/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8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4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164" fontId="3" fillId="0" borderId="15" xfId="0" applyNumberFormat="1" applyFont="1" applyBorder="1" applyAlignment="1">
      <alignment horizontal="center" vertical="center"/>
    </xf>
    <xf numFmtId="164" fontId="0" fillId="0" borderId="0" xfId="0" applyNumberFormat="1" applyFill="1" applyBorder="1"/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164" fontId="0" fillId="0" borderId="16" xfId="0" applyNumberFormat="1" applyFill="1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 vertical="center"/>
    </xf>
    <xf numFmtId="164" fontId="0" fillId="0" borderId="18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theme="4"/>
        </top>
        <bottom/>
        <vertical/>
        <horizontal/>
      </border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medium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TOTAL!$B$1</c:f>
              <c:strCache>
                <c:ptCount val="1"/>
                <c:pt idx="0">
                  <c:v>Masse prévisionelle (kg)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149-455F-928B-59C6D903BA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149-455F-928B-59C6D903BA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149-455F-928B-59C6D903BA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C149-455F-928B-59C6D903BA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149-455F-928B-59C6D903BA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C149-455F-928B-59C6D903BA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149-455F-928B-59C6D903BA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C149-455F-928B-59C6D903BA1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149-455F-928B-59C6D903BA1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149-455F-928B-59C6D903BA1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TOTAL!$A$2:$A$11</c:f>
              <c:strCache>
                <c:ptCount val="10"/>
                <c:pt idx="0">
                  <c:v>Chapes</c:v>
                </c:pt>
                <c:pt idx="1">
                  <c:v>Tableau de bord</c:v>
                </c:pt>
                <c:pt idx="2">
                  <c:v>Connecteur</c:v>
                </c:pt>
                <c:pt idx="3">
                  <c:v>Câbles faisceau arrière</c:v>
                </c:pt>
                <c:pt idx="4">
                  <c:v>Câbles faisceau avant</c:v>
                </c:pt>
                <c:pt idx="5">
                  <c:v>Power box</c:v>
                </c:pt>
                <c:pt idx="6">
                  <c:v>Télémétrie</c:v>
                </c:pt>
                <c:pt idx="7">
                  <c:v>Autres (DTA, Batterie..)</c:v>
                </c:pt>
                <c:pt idx="8">
                  <c:v>Visserie</c:v>
                </c:pt>
                <c:pt idx="9">
                  <c:v>Passage de vitesse</c:v>
                </c:pt>
              </c:strCache>
            </c:strRef>
          </c:cat>
          <c:val>
            <c:numRef>
              <c:f>TOTAL!$B$2:$B$11</c:f>
              <c:numCache>
                <c:formatCode>General</c:formatCode>
                <c:ptCount val="10"/>
                <c:pt idx="0">
                  <c:v>0.11100000000000004</c:v>
                </c:pt>
                <c:pt idx="1">
                  <c:v>1.0020000000000002</c:v>
                </c:pt>
                <c:pt idx="2">
                  <c:v>1.4500000000000002</c:v>
                </c:pt>
                <c:pt idx="3" formatCode="0.000">
                  <c:v>0.55620000000000003</c:v>
                </c:pt>
                <c:pt idx="4">
                  <c:v>0.13800000000000001</c:v>
                </c:pt>
                <c:pt idx="5">
                  <c:v>0.45499999999999996</c:v>
                </c:pt>
                <c:pt idx="6">
                  <c:v>0.71500000000000008</c:v>
                </c:pt>
                <c:pt idx="7">
                  <c:v>3.8790000000000004</c:v>
                </c:pt>
                <c:pt idx="8">
                  <c:v>0.14499999999999999</c:v>
                </c:pt>
                <c:pt idx="9">
                  <c:v>2.4000000000000004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49-455F-928B-59C6D903BA1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90487</xdr:rowOff>
    </xdr:from>
    <xdr:to>
      <xdr:col>6</xdr:col>
      <xdr:colOff>142875</xdr:colOff>
      <xdr:row>14</xdr:row>
      <xdr:rowOff>100012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1F14A8E9-810F-4FA5-8FFB-20D300D8A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2" displayName="Tableau2" ref="A2:D14" totalsRowShown="0" headerRowDxfId="29" dataDxfId="28" tableBorderDxfId="27">
  <autoFilter ref="A2:D14"/>
  <tableColumns count="4">
    <tableColumn id="1" name="Pièce" dataDxfId="26"/>
    <tableColumn id="2" name="Masse prévisionelle (kg)" dataDxfId="25"/>
    <tableColumn id="3" name="Masse réelle (kg)" dataDxfId="24"/>
    <tableColumn id="4" name="Quantité" dataDxfId="23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9" name="Tableau810" displayName="Tableau810" ref="A2:D15" totalsRowShown="0" headerRowDxfId="1" tableBorderDxfId="0">
  <autoFilter ref="A2:D15"/>
  <tableColumns count="4">
    <tableColumn id="1" name="Pièce"/>
    <tableColumn id="2" name="Masse prévisionelle (kg)"/>
    <tableColumn id="3" name="Masse réelle (kg)"/>
    <tableColumn id="4" name="Quantité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A2:D12" totalsRowShown="0" headerRowDxfId="22" dataDxfId="21" tableBorderDxfId="20">
  <autoFilter ref="A2:D12"/>
  <tableColumns count="4">
    <tableColumn id="1" name="Pièce" dataDxfId="19"/>
    <tableColumn id="2" name="Masse prévisionelle (kg)" dataDxfId="18"/>
    <tableColumn id="3" name="Masse réelle (kg)" dataDxfId="17"/>
    <tableColumn id="4" name="Quantité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au4" displayName="Tableau4" ref="A2:D20" totalsRowShown="0" headerRowDxfId="15" tableBorderDxfId="14">
  <autoFilter ref="A2:D20"/>
  <tableColumns count="4">
    <tableColumn id="1" name="Pièce"/>
    <tableColumn id="2" name="Masse prévisionelle (kg)"/>
    <tableColumn id="3" name="Masse réelle (kg)"/>
    <tableColumn id="4" name="Quantité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au6" displayName="Tableau6" ref="A2:D12" totalsRowShown="0" headerRowDxfId="13" tableBorderDxfId="12">
  <autoFilter ref="A2:D12"/>
  <tableColumns count="4">
    <tableColumn id="1" name="Jauge AWG"/>
    <tableColumn id="2" name="Masse linéaire prévisionelle (kg/m)"/>
    <tableColumn id="3" name="Masse linéaire réelle (kg/m)"/>
    <tableColumn id="4" name="Longueur(m)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7" name="Tableau68" displayName="Tableau68" ref="A2:D12" totalsRowShown="0" headerRowDxfId="11" tableBorderDxfId="10">
  <autoFilter ref="A2:D12"/>
  <tableColumns count="4">
    <tableColumn id="1" name="Jauge AWG"/>
    <tableColumn id="2" name="Masse linéaire prévisionelle (kg)"/>
    <tableColumn id="3" name="Masse linéaire réelle (kg)"/>
    <tableColumn id="4" name="Longueur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8" name="Tableau8" displayName="Tableau8" ref="A2:D5" totalsRowShown="0" headerRowDxfId="9" tableBorderDxfId="8">
  <autoFilter ref="A2:D5"/>
  <tableColumns count="4">
    <tableColumn id="1" name="Pièce"/>
    <tableColumn id="2" name="Masse prévisionelle (kg)"/>
    <tableColumn id="3" name="Masse réelle (kg)"/>
    <tableColumn id="4" name="Quantité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" name="Tableau82" displayName="Tableau82" ref="A2:D9" totalsRowShown="0" headerRowDxfId="7" tableBorderDxfId="6">
  <autoFilter ref="A2:D9"/>
  <tableColumns count="4">
    <tableColumn id="1" name="Pièce"/>
    <tableColumn id="2" name="Masse prévisionelle (kg)"/>
    <tableColumn id="3" name="Masse réelle (kg)"/>
    <tableColumn id="4" name="Quantité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5" name="Tableau86" displayName="Tableau86" ref="A2:D16" totalsRowShown="0" headerRowDxfId="5" tableBorderDxfId="4">
  <autoFilter ref="A2:D16"/>
  <tableColumns count="4">
    <tableColumn id="1" name="Pièce"/>
    <tableColumn id="2" name="Masse prévisionelle (kg)"/>
    <tableColumn id="3" name="Masse réelle (kg)"/>
    <tableColumn id="4" name="Quantité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0" name="Tableau81011" displayName="Tableau81011" ref="A2:D6" totalsRowShown="0" headerRowDxfId="3" tableBorderDxfId="2">
  <autoFilter ref="A2:D6"/>
  <tableColumns count="4">
    <tableColumn id="1" name="Pièce"/>
    <tableColumn id="2" name="Masse prévisionelle (kg)"/>
    <tableColumn id="3" name="Masse réelle (kg)"/>
    <tableColumn id="4" name="Quantité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E20" sqref="E20"/>
    </sheetView>
  </sheetViews>
  <sheetFormatPr baseColWidth="10" defaultColWidth="9.1796875" defaultRowHeight="14.5" x14ac:dyDescent="0.35"/>
  <cols>
    <col min="1" max="1" width="26.26953125" customWidth="1"/>
    <col min="2" max="2" width="33.26953125" customWidth="1"/>
    <col min="3" max="3" width="30" customWidth="1"/>
    <col min="4" max="4" width="22.453125" customWidth="1"/>
    <col min="5" max="5" width="17.453125" customWidth="1"/>
    <col min="6" max="6" width="30.453125" customWidth="1"/>
    <col min="8" max="8" width="26.1796875" customWidth="1"/>
  </cols>
  <sheetData>
    <row r="1" spans="1:6" ht="20.25" customHeight="1" x14ac:dyDescent="0.35">
      <c r="A1" s="14" t="s">
        <v>26</v>
      </c>
      <c r="B1" s="14" t="s">
        <v>4</v>
      </c>
      <c r="C1" s="14" t="s">
        <v>17</v>
      </c>
      <c r="D1" s="11"/>
      <c r="E1" s="11"/>
      <c r="F1" s="10"/>
    </row>
    <row r="2" spans="1:6" ht="15" customHeight="1" x14ac:dyDescent="0.35">
      <c r="A2" s="15" t="s">
        <v>2</v>
      </c>
      <c r="B2" s="12">
        <f>Chapes!C15</f>
        <v>0.11100000000000004</v>
      </c>
      <c r="C2" s="12">
        <f>Chapes!C19</f>
        <v>0</v>
      </c>
      <c r="D2" s="12"/>
      <c r="E2" s="12"/>
      <c r="F2" s="13"/>
    </row>
    <row r="3" spans="1:6" ht="15" customHeight="1" x14ac:dyDescent="0.35">
      <c r="A3" s="15" t="s">
        <v>3</v>
      </c>
      <c r="B3" s="12">
        <f>'Tableau de Bord'!B13</f>
        <v>1.0020000000000002</v>
      </c>
      <c r="C3" s="12">
        <f>'Tableau de Bord'!B14</f>
        <v>0</v>
      </c>
      <c r="D3" s="12"/>
      <c r="E3" s="12"/>
      <c r="F3" s="13"/>
    </row>
    <row r="4" spans="1:6" ht="15" customHeight="1" x14ac:dyDescent="0.35">
      <c r="A4" s="15" t="s">
        <v>18</v>
      </c>
      <c r="B4" s="12">
        <f>Connecteur!C24</f>
        <v>1.4500000000000002</v>
      </c>
      <c r="C4" s="12">
        <f>Chapes!C21</f>
        <v>0</v>
      </c>
      <c r="D4" s="12"/>
      <c r="E4" s="12"/>
      <c r="F4" s="13"/>
    </row>
    <row r="5" spans="1:6" ht="15" customHeight="1" x14ac:dyDescent="0.35">
      <c r="A5" s="15" t="s">
        <v>27</v>
      </c>
      <c r="B5" s="28">
        <f>'Câble faisceau arrière'!B13</f>
        <v>0.55620000000000003</v>
      </c>
      <c r="C5" s="12">
        <f>Chapes!C22</f>
        <v>0</v>
      </c>
      <c r="D5" s="12"/>
      <c r="E5" s="12"/>
      <c r="F5" s="13"/>
    </row>
    <row r="6" spans="1:6" ht="15" customHeight="1" x14ac:dyDescent="0.35">
      <c r="A6" s="15" t="s">
        <v>28</v>
      </c>
      <c r="B6" s="12">
        <f>'Câble faisceau avant'!B13</f>
        <v>0.13800000000000001</v>
      </c>
      <c r="C6" s="12">
        <f>Chapes!C23</f>
        <v>0</v>
      </c>
      <c r="D6" s="12"/>
      <c r="E6" s="12"/>
      <c r="F6" s="13"/>
    </row>
    <row r="7" spans="1:6" ht="15" customHeight="1" x14ac:dyDescent="0.35">
      <c r="A7" s="15" t="s">
        <v>25</v>
      </c>
      <c r="B7" s="12">
        <f>'Power box'!B6</f>
        <v>0.45499999999999996</v>
      </c>
      <c r="C7" s="12">
        <f>Chapes!C24</f>
        <v>0</v>
      </c>
      <c r="D7" s="12"/>
      <c r="E7" s="12"/>
      <c r="F7" s="13"/>
    </row>
    <row r="8" spans="1:6" ht="15" customHeight="1" x14ac:dyDescent="0.35">
      <c r="A8" s="15" t="s">
        <v>47</v>
      </c>
      <c r="B8" s="12">
        <f>Télémétrie!C10</f>
        <v>0.71500000000000008</v>
      </c>
      <c r="C8" s="12">
        <f>Chapes!C25</f>
        <v>0</v>
      </c>
      <c r="D8" s="12"/>
      <c r="E8" s="12"/>
      <c r="F8" s="13"/>
    </row>
    <row r="9" spans="1:6" ht="15" customHeight="1" x14ac:dyDescent="0.35">
      <c r="A9" s="15" t="s">
        <v>102</v>
      </c>
      <c r="B9" s="12">
        <f>Autres!C17</f>
        <v>3.8790000000000004</v>
      </c>
      <c r="C9" s="12">
        <f>Chapes!C26</f>
        <v>0</v>
      </c>
      <c r="D9" s="12"/>
      <c r="E9" s="12"/>
      <c r="F9" s="13"/>
    </row>
    <row r="10" spans="1:6" ht="15" customHeight="1" x14ac:dyDescent="0.35">
      <c r="A10" s="15" t="s">
        <v>56</v>
      </c>
      <c r="B10" s="12">
        <f>Visserie!C16</f>
        <v>0.14499999999999999</v>
      </c>
      <c r="C10" s="12">
        <f>Chapes!C27</f>
        <v>0</v>
      </c>
      <c r="D10" s="12"/>
      <c r="E10" s="12"/>
      <c r="F10" s="13"/>
    </row>
    <row r="11" spans="1:6" ht="15" customHeight="1" thickBot="1" x14ac:dyDescent="0.4">
      <c r="A11" s="15" t="s">
        <v>63</v>
      </c>
      <c r="B11" s="12">
        <f>'Passage de vitesse'!B7</f>
        <v>2.4000000000000004</v>
      </c>
      <c r="C11" s="12">
        <f>Chapes!C28</f>
        <v>0</v>
      </c>
      <c r="D11" s="12"/>
      <c r="E11" s="12"/>
      <c r="F11" s="13"/>
    </row>
    <row r="12" spans="1:6" ht="15" customHeight="1" x14ac:dyDescent="0.35">
      <c r="A12" s="29" t="s">
        <v>74</v>
      </c>
      <c r="B12" s="32">
        <f>SUM(B2:B11)</f>
        <v>10.8512</v>
      </c>
      <c r="C12" s="35">
        <f>SUM(C2:C11)</f>
        <v>0</v>
      </c>
      <c r="D12" s="12"/>
      <c r="E12" s="12"/>
      <c r="F12" s="13"/>
    </row>
    <row r="13" spans="1:6" ht="15" customHeight="1" x14ac:dyDescent="0.35">
      <c r="A13" s="30"/>
      <c r="B13" s="33"/>
      <c r="C13" s="36"/>
      <c r="D13" s="12"/>
      <c r="E13" s="12"/>
      <c r="F13" s="13"/>
    </row>
    <row r="14" spans="1:6" ht="15" customHeight="1" x14ac:dyDescent="0.35">
      <c r="A14" s="30"/>
      <c r="B14" s="33"/>
      <c r="C14" s="36"/>
      <c r="D14" s="2"/>
      <c r="E14" s="2"/>
      <c r="F14" s="2"/>
    </row>
    <row r="15" spans="1:6" ht="15" customHeight="1" x14ac:dyDescent="0.35">
      <c r="A15" s="30"/>
      <c r="B15" s="33"/>
      <c r="C15" s="36"/>
      <c r="D15" s="2"/>
      <c r="E15" s="2"/>
      <c r="F15" s="2"/>
    </row>
    <row r="16" spans="1:6" ht="15" customHeight="1" thickBot="1" x14ac:dyDescent="0.4">
      <c r="A16" s="31"/>
      <c r="B16" s="34"/>
      <c r="C16" s="37"/>
      <c r="D16" s="2"/>
      <c r="E16" s="2"/>
      <c r="F16" s="2"/>
    </row>
    <row r="17" spans="1:6" ht="15" customHeight="1" x14ac:dyDescent="0.35">
      <c r="A17" s="9"/>
      <c r="B17" s="2"/>
      <c r="C17" s="2"/>
      <c r="D17" s="2"/>
      <c r="E17" s="2"/>
      <c r="F17" s="2"/>
    </row>
    <row r="18" spans="1:6" ht="15" customHeight="1" x14ac:dyDescent="0.35">
      <c r="A18" s="9"/>
      <c r="B18" s="2"/>
      <c r="C18" s="2"/>
      <c r="D18" s="2"/>
      <c r="E18" s="2"/>
      <c r="F18" s="2"/>
    </row>
    <row r="19" spans="1:6" ht="15" customHeight="1" x14ac:dyDescent="0.35">
      <c r="A19" s="9"/>
      <c r="B19" s="2"/>
      <c r="C19" s="2"/>
      <c r="D19" s="2"/>
      <c r="E19" s="2"/>
      <c r="F19" s="2"/>
    </row>
    <row r="20" spans="1:6" ht="15" customHeight="1" x14ac:dyDescent="0.35">
      <c r="A20" s="9"/>
      <c r="B20" s="2"/>
      <c r="C20" s="2"/>
      <c r="D20" s="2"/>
      <c r="E20" s="2"/>
      <c r="F20" s="2"/>
    </row>
    <row r="21" spans="1:6" ht="15" customHeight="1" x14ac:dyDescent="0.35">
      <c r="A21" s="9"/>
      <c r="B21" s="2"/>
      <c r="C21" s="2"/>
      <c r="D21" s="2"/>
      <c r="E21" s="2"/>
      <c r="F21" s="2"/>
    </row>
    <row r="22" spans="1:6" ht="15" customHeight="1" x14ac:dyDescent="0.35">
      <c r="A22" s="9"/>
      <c r="B22" s="2"/>
      <c r="C22" s="2"/>
      <c r="D22" s="2"/>
      <c r="E22" s="2"/>
      <c r="F22" s="2"/>
    </row>
    <row r="23" spans="1:6" ht="15" customHeight="1" x14ac:dyDescent="0.35">
      <c r="A23" s="9"/>
      <c r="B23" s="2"/>
      <c r="C23" s="2"/>
      <c r="D23" s="2"/>
      <c r="E23" s="2"/>
      <c r="F23" s="2"/>
    </row>
    <row r="24" spans="1:6" ht="15" customHeight="1" x14ac:dyDescent="0.35">
      <c r="A24" s="9"/>
      <c r="B24" s="2"/>
      <c r="C24" s="2"/>
      <c r="D24" s="2"/>
      <c r="E24" s="2"/>
      <c r="F24" s="2"/>
    </row>
    <row r="25" spans="1:6" ht="15" customHeight="1" x14ac:dyDescent="0.35">
      <c r="A25" s="9"/>
      <c r="B25" s="2"/>
      <c r="C25" s="2"/>
      <c r="D25" s="2"/>
      <c r="E25" s="2"/>
      <c r="F25" s="2"/>
    </row>
    <row r="26" spans="1:6" ht="15" customHeight="1" x14ac:dyDescent="0.35">
      <c r="A26" s="9"/>
      <c r="B26" s="2"/>
      <c r="C26" s="2"/>
      <c r="D26" s="2"/>
      <c r="E26" s="2"/>
      <c r="F26" s="2"/>
    </row>
    <row r="27" spans="1:6" ht="15" customHeight="1" x14ac:dyDescent="0.35">
      <c r="A27" s="8"/>
      <c r="B27" s="2"/>
      <c r="C27" s="2"/>
      <c r="D27" s="2"/>
      <c r="E27" s="2"/>
      <c r="F27" s="2"/>
    </row>
    <row r="28" spans="1:6" ht="15" customHeight="1" x14ac:dyDescent="0.35">
      <c r="A28" s="8"/>
      <c r="B28" s="2"/>
      <c r="C28" s="2"/>
      <c r="D28" s="2"/>
      <c r="E28" s="2"/>
      <c r="F28" s="2"/>
    </row>
    <row r="29" spans="1:6" ht="15" customHeight="1" x14ac:dyDescent="0.35">
      <c r="A29" s="8"/>
      <c r="B29" s="2"/>
      <c r="C29" s="2"/>
      <c r="D29" s="2"/>
      <c r="E29" s="2"/>
      <c r="F29" s="2"/>
    </row>
    <row r="30" spans="1:6" ht="15" customHeight="1" x14ac:dyDescent="0.35">
      <c r="A30" s="8"/>
      <c r="B30" s="2"/>
      <c r="C30" s="2"/>
      <c r="D30" s="2"/>
      <c r="E30" s="2"/>
      <c r="F30" s="2"/>
    </row>
    <row r="31" spans="1:6" ht="15" customHeight="1" x14ac:dyDescent="0.35">
      <c r="A31" s="8"/>
      <c r="B31" s="2"/>
      <c r="C31" s="2"/>
      <c r="D31" s="2"/>
      <c r="E31" s="2"/>
      <c r="F31" s="2"/>
    </row>
    <row r="32" spans="1:6" ht="15" customHeight="1" x14ac:dyDescent="0.35">
      <c r="A32" s="8"/>
      <c r="B32" s="2"/>
      <c r="C32" s="2"/>
      <c r="D32" s="2"/>
      <c r="E32" s="2"/>
      <c r="F32" s="2"/>
    </row>
    <row r="33" spans="1:6" ht="15" customHeight="1" x14ac:dyDescent="0.35">
      <c r="A33" s="8"/>
      <c r="B33" s="2"/>
      <c r="C33" s="2"/>
      <c r="D33" s="2"/>
      <c r="E33" s="2"/>
      <c r="F33" s="2"/>
    </row>
    <row r="34" spans="1:6" ht="15" customHeight="1" x14ac:dyDescent="0.35">
      <c r="A34" s="8"/>
      <c r="B34" s="2"/>
      <c r="C34" s="2"/>
      <c r="D34" s="2"/>
      <c r="E34" s="2"/>
      <c r="F34" s="2"/>
    </row>
    <row r="35" spans="1:6" ht="15" customHeight="1" x14ac:dyDescent="0.35">
      <c r="A35" s="8"/>
      <c r="B35" s="2"/>
      <c r="C35" s="2"/>
      <c r="D35" s="2"/>
      <c r="E35" s="2"/>
      <c r="F35" s="2"/>
    </row>
    <row r="36" spans="1:6" ht="15" customHeight="1" x14ac:dyDescent="0.35">
      <c r="A36" s="8"/>
      <c r="B36" s="2"/>
      <c r="C36" s="2"/>
      <c r="D36" s="2"/>
      <c r="E36" s="2"/>
      <c r="F36" s="2"/>
    </row>
    <row r="37" spans="1:6" ht="15" customHeight="1" x14ac:dyDescent="0.35">
      <c r="A37" s="8"/>
      <c r="B37" s="2"/>
      <c r="C37" s="2"/>
      <c r="D37" s="2"/>
      <c r="E37" s="2"/>
      <c r="F37" s="2"/>
    </row>
    <row r="38" spans="1:6" ht="15" customHeight="1" x14ac:dyDescent="0.35">
      <c r="A38" s="8"/>
      <c r="B38" s="2"/>
      <c r="C38" s="2"/>
      <c r="D38" s="2"/>
      <c r="E38" s="2"/>
      <c r="F38" s="2"/>
    </row>
    <row r="39" spans="1:6" ht="15" customHeight="1" x14ac:dyDescent="0.35">
      <c r="A39" s="8"/>
      <c r="B39" s="2"/>
      <c r="C39" s="2"/>
      <c r="D39" s="2"/>
      <c r="E39" s="2"/>
      <c r="F39" s="2"/>
    </row>
    <row r="40" spans="1:6" ht="15" customHeight="1" x14ac:dyDescent="0.35">
      <c r="A40" s="8"/>
      <c r="B40" s="2"/>
      <c r="C40" s="2"/>
      <c r="D40" s="2"/>
      <c r="E40" s="2"/>
      <c r="F40" s="2"/>
    </row>
    <row r="41" spans="1:6" ht="15" customHeight="1" x14ac:dyDescent="0.35">
      <c r="A41" s="8"/>
      <c r="B41" s="2"/>
      <c r="C41" s="2"/>
      <c r="D41" s="2"/>
      <c r="E41" s="2"/>
      <c r="F41" s="2"/>
    </row>
    <row r="42" spans="1:6" ht="15" customHeight="1" x14ac:dyDescent="0.35">
      <c r="A42" s="8"/>
      <c r="B42" s="2"/>
      <c r="C42" s="2"/>
      <c r="D42" s="2"/>
      <c r="E42" s="2"/>
      <c r="F42" s="2"/>
    </row>
    <row r="43" spans="1:6" ht="15" customHeight="1" x14ac:dyDescent="0.35">
      <c r="A43" s="8"/>
      <c r="B43" s="2"/>
      <c r="C43" s="2"/>
      <c r="D43" s="2"/>
      <c r="E43" s="2"/>
      <c r="F43" s="2"/>
    </row>
    <row r="44" spans="1:6" ht="15" customHeight="1" x14ac:dyDescent="0.35">
      <c r="A44" s="8"/>
      <c r="B44" s="2"/>
      <c r="C44" s="2"/>
      <c r="D44" s="2"/>
      <c r="E44" s="2"/>
      <c r="F44" s="2"/>
    </row>
    <row r="45" spans="1:6" ht="15" customHeight="1" x14ac:dyDescent="0.35">
      <c r="A45" s="8"/>
      <c r="B45" s="2"/>
      <c r="C45" s="2"/>
      <c r="D45" s="2"/>
      <c r="E45" s="2"/>
      <c r="F45" s="2"/>
    </row>
    <row r="46" spans="1:6" ht="15" customHeight="1" x14ac:dyDescent="0.35">
      <c r="A46" s="8"/>
      <c r="B46" s="2"/>
      <c r="C46" s="2"/>
      <c r="D46" s="2"/>
      <c r="E46" s="2"/>
      <c r="F46" s="2"/>
    </row>
    <row r="47" spans="1:6" ht="15" customHeight="1" x14ac:dyDescent="0.35">
      <c r="A47" s="8"/>
      <c r="B47" s="2"/>
      <c r="C47" s="2"/>
      <c r="D47" s="2"/>
      <c r="E47" s="2"/>
      <c r="F47" s="2"/>
    </row>
    <row r="48" spans="1:6" ht="15" customHeight="1" x14ac:dyDescent="0.35">
      <c r="A48" s="8"/>
      <c r="B48" s="2"/>
      <c r="C48" s="2"/>
      <c r="D48" s="2"/>
      <c r="E48" s="2"/>
      <c r="F48" s="2"/>
    </row>
    <row r="49" spans="1:6" ht="15" customHeight="1" x14ac:dyDescent="0.35">
      <c r="A49" s="8"/>
      <c r="B49" s="2"/>
      <c r="C49" s="2"/>
      <c r="D49" s="2"/>
      <c r="E49" s="2"/>
      <c r="F49" s="2"/>
    </row>
    <row r="50" spans="1:6" ht="15" customHeight="1" x14ac:dyDescent="0.35">
      <c r="A50" s="8"/>
      <c r="B50" s="2"/>
      <c r="C50" s="2"/>
      <c r="D50" s="2"/>
      <c r="E50" s="2"/>
      <c r="F50" s="2"/>
    </row>
    <row r="51" spans="1:6" ht="15" customHeight="1" x14ac:dyDescent="0.35">
      <c r="A51" s="8"/>
      <c r="B51" s="2"/>
      <c r="C51" s="2"/>
      <c r="D51" s="2"/>
      <c r="E51" s="2"/>
      <c r="F51" s="2"/>
    </row>
    <row r="52" spans="1:6" ht="15" customHeight="1" x14ac:dyDescent="0.35">
      <c r="A52" s="8"/>
      <c r="B52" s="2"/>
      <c r="C52" s="2"/>
      <c r="D52" s="2"/>
      <c r="E52" s="2"/>
      <c r="F52" s="2"/>
    </row>
  </sheetData>
  <mergeCells count="3">
    <mergeCell ref="A12:A16"/>
    <mergeCell ref="B12:B16"/>
    <mergeCell ref="C12:C1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5" sqref="C5"/>
    </sheetView>
  </sheetViews>
  <sheetFormatPr baseColWidth="10" defaultRowHeight="14.5" x14ac:dyDescent="0.35"/>
  <cols>
    <col min="1" max="1" width="20.81640625" bestFit="1" customWidth="1"/>
    <col min="2" max="2" width="29.1796875" bestFit="1" customWidth="1"/>
    <col min="3" max="3" width="22" bestFit="1" customWidth="1"/>
    <col min="4" max="4" width="14.26953125" bestFit="1" customWidth="1"/>
  </cols>
  <sheetData>
    <row r="1" spans="1:4" ht="23.5" x14ac:dyDescent="0.35">
      <c r="A1" s="52" t="s">
        <v>55</v>
      </c>
      <c r="B1" s="53"/>
      <c r="C1" s="53"/>
      <c r="D1" s="53"/>
    </row>
    <row r="2" spans="1:4" ht="16" thickBot="1" x14ac:dyDescent="0.4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35">
      <c r="A3" s="4" t="s">
        <v>54</v>
      </c>
      <c r="B3" s="4">
        <v>4.4999999999999998E-2</v>
      </c>
      <c r="C3" s="4">
        <v>4.4999999999999998E-2</v>
      </c>
      <c r="D3" s="4">
        <v>1</v>
      </c>
    </row>
    <row r="4" spans="1:4" x14ac:dyDescent="0.35">
      <c r="A4" t="s">
        <v>57</v>
      </c>
      <c r="B4">
        <v>0.3</v>
      </c>
      <c r="C4">
        <v>0.14000000000000001</v>
      </c>
      <c r="D4">
        <v>1</v>
      </c>
    </row>
    <row r="5" spans="1:4" x14ac:dyDescent="0.35">
      <c r="A5" t="s">
        <v>58</v>
      </c>
      <c r="B5">
        <v>0.1</v>
      </c>
      <c r="D5">
        <v>1</v>
      </c>
    </row>
    <row r="6" spans="1:4" x14ac:dyDescent="0.35">
      <c r="A6" t="s">
        <v>59</v>
      </c>
      <c r="B6">
        <v>0.15</v>
      </c>
      <c r="D6">
        <v>1</v>
      </c>
    </row>
    <row r="7" spans="1:4" x14ac:dyDescent="0.35">
      <c r="A7" t="s">
        <v>70</v>
      </c>
      <c r="B7">
        <v>0.12</v>
      </c>
      <c r="D7">
        <v>1</v>
      </c>
    </row>
    <row r="8" spans="1:4" x14ac:dyDescent="0.35">
      <c r="A8" t="s">
        <v>60</v>
      </c>
      <c r="B8">
        <v>0.03</v>
      </c>
      <c r="D8">
        <v>4</v>
      </c>
    </row>
    <row r="9" spans="1:4" x14ac:dyDescent="0.35">
      <c r="A9" t="s">
        <v>61</v>
      </c>
      <c r="B9">
        <v>0.05</v>
      </c>
      <c r="D9">
        <v>1</v>
      </c>
    </row>
    <row r="10" spans="1:4" x14ac:dyDescent="0.35">
      <c r="A10" t="s">
        <v>62</v>
      </c>
      <c r="B10">
        <v>0.4</v>
      </c>
      <c r="C10">
        <v>0.40500000000000003</v>
      </c>
      <c r="D10">
        <v>1</v>
      </c>
    </row>
    <row r="11" spans="1:4" x14ac:dyDescent="0.35">
      <c r="A11" t="s">
        <v>68</v>
      </c>
      <c r="B11">
        <v>1.1299999999999999</v>
      </c>
      <c r="D11">
        <v>1</v>
      </c>
    </row>
    <row r="12" spans="1:4" x14ac:dyDescent="0.35">
      <c r="A12" t="s">
        <v>69</v>
      </c>
      <c r="B12">
        <v>0.02</v>
      </c>
      <c r="C12">
        <v>0.1</v>
      </c>
      <c r="D12">
        <v>1</v>
      </c>
    </row>
    <row r="13" spans="1:4" x14ac:dyDescent="0.35">
      <c r="A13" t="s">
        <v>38</v>
      </c>
      <c r="B13">
        <v>7.1999999999999995E-2</v>
      </c>
      <c r="D13">
        <v>2</v>
      </c>
    </row>
    <row r="14" spans="1:4" x14ac:dyDescent="0.35">
      <c r="A14" t="s">
        <v>97</v>
      </c>
      <c r="B14">
        <v>1.3</v>
      </c>
      <c r="C14">
        <v>1.325</v>
      </c>
      <c r="D14">
        <v>1</v>
      </c>
    </row>
    <row r="15" spans="1:4" x14ac:dyDescent="0.35">
      <c r="A15" t="s">
        <v>98</v>
      </c>
    </row>
    <row r="16" spans="1:4" ht="15" thickBot="1" x14ac:dyDescent="0.4"/>
    <row r="17" spans="1:4" x14ac:dyDescent="0.35">
      <c r="A17" s="40" t="s">
        <v>29</v>
      </c>
      <c r="B17" s="41"/>
      <c r="C17" s="46">
        <f>SUMPRODUCT(B3:B16,D3:D16)</f>
        <v>3.8790000000000004</v>
      </c>
      <c r="D17" s="47"/>
    </row>
    <row r="18" spans="1:4" x14ac:dyDescent="0.35">
      <c r="A18" s="42"/>
      <c r="B18" s="43"/>
      <c r="C18" s="48"/>
      <c r="D18" s="49"/>
    </row>
    <row r="19" spans="1:4" x14ac:dyDescent="0.35">
      <c r="A19" s="42"/>
      <c r="B19" s="43"/>
      <c r="C19" s="48"/>
      <c r="D19" s="49"/>
    </row>
    <row r="20" spans="1:4" ht="15" thickBot="1" x14ac:dyDescent="0.4">
      <c r="A20" s="44"/>
      <c r="B20" s="45"/>
      <c r="C20" s="50"/>
      <c r="D20" s="51"/>
    </row>
    <row r="21" spans="1:4" x14ac:dyDescent="0.35">
      <c r="A21" s="40" t="s">
        <v>30</v>
      </c>
      <c r="B21" s="41"/>
      <c r="C21" s="46">
        <f>SUMPRODUCT(Tableau2[Quantité],Tableau2[Masse réelle (kg)])</f>
        <v>0</v>
      </c>
      <c r="D21" s="47"/>
    </row>
    <row r="22" spans="1:4" x14ac:dyDescent="0.35">
      <c r="A22" s="42"/>
      <c r="B22" s="43"/>
      <c r="C22" s="48"/>
      <c r="D22" s="49"/>
    </row>
    <row r="23" spans="1:4" x14ac:dyDescent="0.35">
      <c r="A23" s="42"/>
      <c r="B23" s="43"/>
      <c r="C23" s="48"/>
      <c r="D23" s="49"/>
    </row>
    <row r="24" spans="1:4" ht="15" thickBot="1" x14ac:dyDescent="0.4">
      <c r="A24" s="44"/>
      <c r="B24" s="45"/>
      <c r="C24" s="50"/>
      <c r="D24" s="51"/>
    </row>
  </sheetData>
  <mergeCells count="5">
    <mergeCell ref="A1:D1"/>
    <mergeCell ref="A17:B20"/>
    <mergeCell ref="C17:D20"/>
    <mergeCell ref="A21:B24"/>
    <mergeCell ref="C21:D24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8" sqref="E8"/>
    </sheetView>
  </sheetViews>
  <sheetFormatPr baseColWidth="10" defaultRowHeight="14.5" x14ac:dyDescent="0.35"/>
  <cols>
    <col min="1" max="1" width="28.1796875" customWidth="1"/>
    <col min="2" max="2" width="29.1796875" bestFit="1" customWidth="1"/>
    <col min="3" max="3" width="22" bestFit="1" customWidth="1"/>
    <col min="4" max="4" width="14.26953125" bestFit="1" customWidth="1"/>
  </cols>
  <sheetData>
    <row r="1" spans="1:6" ht="23.5" x14ac:dyDescent="0.35">
      <c r="A1" s="52" t="s">
        <v>63</v>
      </c>
      <c r="B1" s="53"/>
      <c r="C1" s="53"/>
      <c r="D1" s="53"/>
    </row>
    <row r="2" spans="1:6" ht="16" thickBot="1" x14ac:dyDescent="0.4">
      <c r="A2" s="5" t="s">
        <v>0</v>
      </c>
      <c r="B2" s="5" t="s">
        <v>4</v>
      </c>
      <c r="C2" s="5" t="s">
        <v>17</v>
      </c>
      <c r="D2" s="5" t="s">
        <v>1</v>
      </c>
    </row>
    <row r="3" spans="1:6" x14ac:dyDescent="0.35">
      <c r="A3" s="4" t="s">
        <v>64</v>
      </c>
      <c r="B3" s="4">
        <v>1.5</v>
      </c>
      <c r="C3" s="4"/>
      <c r="D3" s="4">
        <v>1</v>
      </c>
    </row>
    <row r="4" spans="1:6" x14ac:dyDescent="0.35">
      <c r="A4" t="s">
        <v>65</v>
      </c>
      <c r="B4">
        <v>0.3</v>
      </c>
      <c r="D4">
        <v>1</v>
      </c>
    </row>
    <row r="5" spans="1:6" x14ac:dyDescent="0.35">
      <c r="A5" t="s">
        <v>66</v>
      </c>
      <c r="B5">
        <v>0.4</v>
      </c>
      <c r="D5">
        <v>1</v>
      </c>
    </row>
    <row r="6" spans="1:6" ht="15" thickBot="1" x14ac:dyDescent="0.4">
      <c r="A6" t="s">
        <v>67</v>
      </c>
      <c r="B6">
        <v>0.2</v>
      </c>
      <c r="D6">
        <v>1</v>
      </c>
    </row>
    <row r="7" spans="1:6" ht="86.25" customHeight="1" thickBot="1" x14ac:dyDescent="0.4">
      <c r="A7" s="20" t="s">
        <v>29</v>
      </c>
      <c r="B7" s="19">
        <f>SUMPRODUCT(Tableau81011[Masse prévisionelle (kg)],Tableau81011[Quantité])</f>
        <v>2.4000000000000004</v>
      </c>
      <c r="D7" s="8"/>
    </row>
    <row r="8" spans="1:6" ht="85.5" customHeight="1" thickBot="1" x14ac:dyDescent="0.4">
      <c r="A8" s="20" t="s">
        <v>30</v>
      </c>
      <c r="B8" s="19">
        <f>SUMPRODUCT(Tableau2[Quantité],Tableau2[Masse réelle (kg)])</f>
        <v>0</v>
      </c>
      <c r="C8" s="8"/>
      <c r="D8" s="8"/>
      <c r="F8" s="2"/>
    </row>
    <row r="9" spans="1:6" ht="15" customHeight="1" x14ac:dyDescent="0.35">
      <c r="A9" s="16"/>
      <c r="B9" s="18"/>
      <c r="C9" s="8"/>
      <c r="D9" s="8"/>
    </row>
    <row r="10" spans="1:6" ht="15.75" customHeight="1" x14ac:dyDescent="0.35">
      <c r="A10" s="16"/>
      <c r="B10" s="18"/>
      <c r="C10" s="8"/>
      <c r="D10" s="8"/>
    </row>
    <row r="11" spans="1:6" ht="15" customHeight="1" x14ac:dyDescent="0.35">
      <c r="A11" s="2"/>
      <c r="B11" s="18"/>
      <c r="C11" s="2"/>
      <c r="D11" s="8"/>
    </row>
    <row r="12" spans="1:6" ht="15" customHeight="1" x14ac:dyDescent="0.35">
      <c r="A12" s="18"/>
      <c r="B12" s="18"/>
      <c r="C12" s="8"/>
      <c r="D12" s="8"/>
    </row>
    <row r="13" spans="1:6" ht="15" customHeight="1" x14ac:dyDescent="0.35">
      <c r="A13" s="18"/>
      <c r="B13" s="18"/>
      <c r="C13" s="8"/>
      <c r="D13" s="8"/>
    </row>
    <row r="14" spans="1:6" ht="15.75" customHeight="1" x14ac:dyDescent="0.35">
      <c r="A14" s="18"/>
      <c r="B14" s="18"/>
      <c r="C14" s="8"/>
      <c r="D14" s="8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G12" sqref="G12"/>
    </sheetView>
  </sheetViews>
  <sheetFormatPr baseColWidth="10" defaultRowHeight="14.5" x14ac:dyDescent="0.35"/>
  <cols>
    <col min="1" max="1" width="24" bestFit="1" customWidth="1"/>
    <col min="2" max="2" width="29.1796875" bestFit="1" customWidth="1"/>
    <col min="3" max="3" width="22" bestFit="1" customWidth="1"/>
    <col min="4" max="4" width="14.26953125" bestFit="1" customWidth="1"/>
  </cols>
  <sheetData>
    <row r="1" spans="1:4" ht="23.5" x14ac:dyDescent="0.35">
      <c r="A1" s="52" t="s">
        <v>56</v>
      </c>
      <c r="B1" s="53"/>
      <c r="C1" s="53"/>
      <c r="D1" s="53"/>
    </row>
    <row r="2" spans="1:4" ht="15.5" x14ac:dyDescent="0.35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35">
      <c r="A3" s="6" t="s">
        <v>75</v>
      </c>
      <c r="B3" s="6">
        <v>5.0000000000000001E-3</v>
      </c>
      <c r="C3" s="6"/>
      <c r="D3" s="6">
        <v>13</v>
      </c>
    </row>
    <row r="4" spans="1:4" x14ac:dyDescent="0.35">
      <c r="A4" s="6" t="s">
        <v>76</v>
      </c>
      <c r="B4" s="6">
        <v>5.0000000000000001E-3</v>
      </c>
      <c r="C4" s="2"/>
      <c r="D4" s="2">
        <v>2</v>
      </c>
    </row>
    <row r="5" spans="1:4" x14ac:dyDescent="0.35">
      <c r="A5" s="6" t="s">
        <v>77</v>
      </c>
      <c r="B5" s="6">
        <v>5.0000000000000001E-3</v>
      </c>
      <c r="C5" s="2"/>
      <c r="D5" s="2">
        <v>2</v>
      </c>
    </row>
    <row r="6" spans="1:4" x14ac:dyDescent="0.35">
      <c r="A6" s="2" t="s">
        <v>78</v>
      </c>
      <c r="B6" s="6">
        <v>0.01</v>
      </c>
      <c r="C6" s="2"/>
      <c r="D6" s="2">
        <v>3</v>
      </c>
    </row>
    <row r="7" spans="1:4" x14ac:dyDescent="0.35">
      <c r="A7" s="2" t="s">
        <v>99</v>
      </c>
      <c r="B7" s="6">
        <v>0.01</v>
      </c>
      <c r="C7" s="2"/>
      <c r="D7" s="2">
        <v>3</v>
      </c>
    </row>
    <row r="8" spans="1:4" x14ac:dyDescent="0.35">
      <c r="A8" s="2"/>
      <c r="B8" s="2"/>
      <c r="C8" s="2"/>
      <c r="D8" s="2"/>
    </row>
    <row r="15" spans="1:4" ht="15" thickBot="1" x14ac:dyDescent="0.4"/>
    <row r="16" spans="1:4" x14ac:dyDescent="0.35">
      <c r="A16" s="40" t="s">
        <v>29</v>
      </c>
      <c r="B16" s="41"/>
      <c r="C16" s="46">
        <f>SUMPRODUCT(Tableau810[Masse prévisionelle (kg)],Tableau810[Quantité])</f>
        <v>0.14499999999999999</v>
      </c>
      <c r="D16" s="47"/>
    </row>
    <row r="17" spans="1:4" x14ac:dyDescent="0.35">
      <c r="A17" s="42"/>
      <c r="B17" s="43"/>
      <c r="C17" s="48"/>
      <c r="D17" s="49"/>
    </row>
    <row r="18" spans="1:4" x14ac:dyDescent="0.35">
      <c r="A18" s="42"/>
      <c r="B18" s="43"/>
      <c r="C18" s="48"/>
      <c r="D18" s="49"/>
    </row>
    <row r="19" spans="1:4" ht="15" thickBot="1" x14ac:dyDescent="0.4">
      <c r="A19" s="44"/>
      <c r="B19" s="45"/>
      <c r="C19" s="50"/>
      <c r="D19" s="51"/>
    </row>
    <row r="20" spans="1:4" x14ac:dyDescent="0.35">
      <c r="A20" s="40" t="s">
        <v>30</v>
      </c>
      <c r="B20" s="41"/>
      <c r="C20" s="46">
        <f>SUMPRODUCT(Tableau2[Quantité],Tableau2[Masse réelle (kg)])</f>
        <v>0</v>
      </c>
      <c r="D20" s="47"/>
    </row>
    <row r="21" spans="1:4" x14ac:dyDescent="0.35">
      <c r="A21" s="42"/>
      <c r="B21" s="43"/>
      <c r="C21" s="48"/>
      <c r="D21" s="49"/>
    </row>
    <row r="22" spans="1:4" x14ac:dyDescent="0.35">
      <c r="A22" s="42"/>
      <c r="B22" s="43"/>
      <c r="C22" s="48"/>
      <c r="D22" s="49"/>
    </row>
    <row r="23" spans="1:4" ht="15" thickBot="1" x14ac:dyDescent="0.4">
      <c r="A23" s="44"/>
      <c r="B23" s="45"/>
      <c r="C23" s="50"/>
      <c r="D23" s="51"/>
    </row>
  </sheetData>
  <mergeCells count="5">
    <mergeCell ref="A1:D1"/>
    <mergeCell ref="A16:B19"/>
    <mergeCell ref="C16:D19"/>
    <mergeCell ref="A20:B23"/>
    <mergeCell ref="C20:D2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19" sqref="C19:D22"/>
    </sheetView>
  </sheetViews>
  <sheetFormatPr baseColWidth="10" defaultRowHeight="14.5" x14ac:dyDescent="0.35"/>
  <cols>
    <col min="1" max="1" width="32.1796875" customWidth="1"/>
    <col min="2" max="2" width="31.54296875" customWidth="1"/>
    <col min="3" max="3" width="23.7265625" customWidth="1"/>
    <col min="4" max="4" width="18.81640625" customWidth="1"/>
  </cols>
  <sheetData>
    <row r="1" spans="1:5" ht="39.75" customHeight="1" thickBot="1" x14ac:dyDescent="0.4">
      <c r="A1" s="38" t="s">
        <v>2</v>
      </c>
      <c r="B1" s="39"/>
      <c r="C1" s="39"/>
      <c r="D1" s="39"/>
      <c r="E1" s="2"/>
    </row>
    <row r="2" spans="1:5" ht="16" thickBot="1" x14ac:dyDescent="0.4">
      <c r="A2" s="5" t="s">
        <v>0</v>
      </c>
      <c r="B2" s="5" t="s">
        <v>4</v>
      </c>
      <c r="C2" s="5" t="s">
        <v>17</v>
      </c>
      <c r="D2" s="5" t="s">
        <v>1</v>
      </c>
    </row>
    <row r="3" spans="1:5" x14ac:dyDescent="0.35">
      <c r="A3" s="4" t="s">
        <v>5</v>
      </c>
      <c r="B3" s="4">
        <v>2.7E-2</v>
      </c>
      <c r="C3" s="4"/>
      <c r="D3" s="4">
        <v>2</v>
      </c>
    </row>
    <row r="4" spans="1:5" x14ac:dyDescent="0.35">
      <c r="A4" s="1" t="s">
        <v>6</v>
      </c>
      <c r="B4" s="1">
        <v>2E-3</v>
      </c>
      <c r="C4" s="1"/>
      <c r="D4" s="1">
        <v>3</v>
      </c>
    </row>
    <row r="5" spans="1:5" x14ac:dyDescent="0.35">
      <c r="A5" s="1" t="s">
        <v>7</v>
      </c>
      <c r="B5" s="1">
        <v>2E-3</v>
      </c>
      <c r="C5" s="1"/>
      <c r="D5" s="1">
        <v>2</v>
      </c>
    </row>
    <row r="6" spans="1:5" x14ac:dyDescent="0.35">
      <c r="A6" s="1" t="s">
        <v>8</v>
      </c>
      <c r="B6" s="1">
        <v>3.0000000000000001E-3</v>
      </c>
      <c r="C6" s="1"/>
      <c r="D6" s="1">
        <v>2</v>
      </c>
    </row>
    <row r="7" spans="1:5" x14ac:dyDescent="0.35">
      <c r="A7" s="1" t="s">
        <v>9</v>
      </c>
      <c r="B7" s="1">
        <v>7.0000000000000001E-3</v>
      </c>
      <c r="C7" s="1"/>
      <c r="D7" s="1">
        <v>1</v>
      </c>
    </row>
    <row r="8" spans="1:5" x14ac:dyDescent="0.35">
      <c r="A8" s="1" t="s">
        <v>10</v>
      </c>
      <c r="B8" s="1">
        <v>3.0000000000000001E-3</v>
      </c>
      <c r="C8" s="1"/>
      <c r="D8" s="1">
        <v>1</v>
      </c>
    </row>
    <row r="9" spans="1:5" x14ac:dyDescent="0.35">
      <c r="A9" s="1" t="s">
        <v>11</v>
      </c>
      <c r="B9" s="1">
        <v>6.0000000000000001E-3</v>
      </c>
      <c r="C9" s="1"/>
      <c r="D9" s="1">
        <v>1</v>
      </c>
    </row>
    <row r="10" spans="1:5" x14ac:dyDescent="0.35">
      <c r="A10" s="1" t="s">
        <v>12</v>
      </c>
      <c r="B10" s="1">
        <v>4.0000000000000001E-3</v>
      </c>
      <c r="C10" s="1"/>
      <c r="D10" s="1">
        <v>1</v>
      </c>
    </row>
    <row r="11" spans="1:5" x14ac:dyDescent="0.35">
      <c r="A11" s="1" t="s">
        <v>13</v>
      </c>
      <c r="B11" s="1">
        <v>4.0000000000000001E-3</v>
      </c>
      <c r="C11" s="1"/>
      <c r="D11" s="1">
        <v>1</v>
      </c>
    </row>
    <row r="12" spans="1:5" x14ac:dyDescent="0.35">
      <c r="A12" s="1" t="s">
        <v>14</v>
      </c>
      <c r="B12" s="1">
        <v>5.0000000000000001E-3</v>
      </c>
      <c r="C12" s="1"/>
      <c r="D12" s="1">
        <v>1</v>
      </c>
    </row>
    <row r="13" spans="1:5" x14ac:dyDescent="0.35">
      <c r="A13" s="1" t="s">
        <v>15</v>
      </c>
      <c r="B13" s="1">
        <v>6.0000000000000001E-3</v>
      </c>
      <c r="C13" s="1"/>
      <c r="D13" s="1">
        <v>1</v>
      </c>
    </row>
    <row r="14" spans="1:5" ht="15" thickBot="1" x14ac:dyDescent="0.4">
      <c r="A14" s="1" t="s">
        <v>16</v>
      </c>
      <c r="B14" s="1">
        <v>6.0000000000000001E-3</v>
      </c>
      <c r="C14" s="1"/>
      <c r="D14" s="1">
        <v>1</v>
      </c>
    </row>
    <row r="15" spans="1:5" x14ac:dyDescent="0.35">
      <c r="A15" s="40" t="s">
        <v>29</v>
      </c>
      <c r="B15" s="41"/>
      <c r="C15" s="46">
        <f>SUMPRODUCT(Tableau2[Quantité],Tableau2[Masse prévisionelle (kg)])</f>
        <v>0.11100000000000004</v>
      </c>
      <c r="D15" s="47"/>
    </row>
    <row r="16" spans="1:5" x14ac:dyDescent="0.35">
      <c r="A16" s="42"/>
      <c r="B16" s="43"/>
      <c r="C16" s="48"/>
      <c r="D16" s="49"/>
    </row>
    <row r="17" spans="1:4" x14ac:dyDescent="0.35">
      <c r="A17" s="42"/>
      <c r="B17" s="43"/>
      <c r="C17" s="48"/>
      <c r="D17" s="49"/>
    </row>
    <row r="18" spans="1:4" ht="15" thickBot="1" x14ac:dyDescent="0.4">
      <c r="A18" s="44"/>
      <c r="B18" s="45"/>
      <c r="C18" s="50"/>
      <c r="D18" s="51"/>
    </row>
    <row r="19" spans="1:4" x14ac:dyDescent="0.35">
      <c r="A19" s="40" t="s">
        <v>30</v>
      </c>
      <c r="B19" s="41"/>
      <c r="C19" s="46">
        <f>SUMPRODUCT(Tableau2[Quantité],Tableau2[Masse réelle (kg)])</f>
        <v>0</v>
      </c>
      <c r="D19" s="47"/>
    </row>
    <row r="20" spans="1:4" x14ac:dyDescent="0.35">
      <c r="A20" s="42"/>
      <c r="B20" s="43"/>
      <c r="C20" s="48"/>
      <c r="D20" s="49"/>
    </row>
    <row r="21" spans="1:4" x14ac:dyDescent="0.35">
      <c r="A21" s="42"/>
      <c r="B21" s="43"/>
      <c r="C21" s="48"/>
      <c r="D21" s="49"/>
    </row>
    <row r="22" spans="1:4" ht="15" thickBot="1" x14ac:dyDescent="0.4">
      <c r="A22" s="44"/>
      <c r="B22" s="45"/>
      <c r="C22" s="50"/>
      <c r="D22" s="51"/>
    </row>
  </sheetData>
  <mergeCells count="5">
    <mergeCell ref="A1:D1"/>
    <mergeCell ref="A15:B18"/>
    <mergeCell ref="C15:D18"/>
    <mergeCell ref="A19:B22"/>
    <mergeCell ref="C19:D2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D2"/>
    </sheetView>
  </sheetViews>
  <sheetFormatPr baseColWidth="10" defaultRowHeight="14.5" x14ac:dyDescent="0.35"/>
  <cols>
    <col min="1" max="1" width="27.54296875" bestFit="1" customWidth="1"/>
    <col min="2" max="2" width="31.81640625" customWidth="1"/>
    <col min="3" max="3" width="24.26953125" customWidth="1"/>
    <col min="4" max="4" width="18.7265625" customWidth="1"/>
  </cols>
  <sheetData>
    <row r="1" spans="1:4" ht="23.5" x14ac:dyDescent="0.35">
      <c r="A1" s="52" t="s">
        <v>103</v>
      </c>
      <c r="B1" s="53"/>
      <c r="C1" s="53"/>
      <c r="D1" s="53"/>
    </row>
    <row r="2" spans="1:4" ht="16" thickBot="1" x14ac:dyDescent="0.4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35">
      <c r="A3" s="7" t="s">
        <v>31</v>
      </c>
      <c r="B3" s="3">
        <v>0.2</v>
      </c>
      <c r="C3" s="4"/>
      <c r="D3" s="4">
        <v>1</v>
      </c>
    </row>
    <row r="4" spans="1:4" x14ac:dyDescent="0.35">
      <c r="A4" s="1" t="s">
        <v>32</v>
      </c>
      <c r="B4" s="1">
        <v>0.03</v>
      </c>
      <c r="C4" s="1">
        <v>1.6E-2</v>
      </c>
      <c r="D4" s="1">
        <v>4</v>
      </c>
    </row>
    <row r="5" spans="1:4" x14ac:dyDescent="0.35">
      <c r="A5" s="6" t="s">
        <v>34</v>
      </c>
      <c r="B5" s="6">
        <v>0.02</v>
      </c>
      <c r="C5" s="6">
        <v>1.9E-2</v>
      </c>
      <c r="D5" s="6">
        <v>4</v>
      </c>
    </row>
    <row r="6" spans="1:4" x14ac:dyDescent="0.35">
      <c r="A6" s="6" t="s">
        <v>33</v>
      </c>
      <c r="B6" s="6">
        <v>3.2000000000000001E-2</v>
      </c>
      <c r="C6" s="6"/>
      <c r="D6" s="6">
        <v>1</v>
      </c>
    </row>
    <row r="7" spans="1:4" x14ac:dyDescent="0.35">
      <c r="A7" s="6" t="s">
        <v>35</v>
      </c>
      <c r="B7" s="6">
        <v>0.03</v>
      </c>
      <c r="C7" s="6"/>
      <c r="D7" s="6">
        <v>1</v>
      </c>
    </row>
    <row r="8" spans="1:4" x14ac:dyDescent="0.35">
      <c r="A8" s="6" t="s">
        <v>37</v>
      </c>
      <c r="B8" s="6">
        <v>0.05</v>
      </c>
      <c r="C8" s="6"/>
      <c r="D8" s="6">
        <v>1</v>
      </c>
    </row>
    <row r="9" spans="1:4" x14ac:dyDescent="0.35">
      <c r="A9" s="6" t="s">
        <v>36</v>
      </c>
      <c r="B9" s="6">
        <v>0.05</v>
      </c>
      <c r="C9" s="6"/>
      <c r="D9" s="6">
        <v>1</v>
      </c>
    </row>
    <row r="10" spans="1:4" x14ac:dyDescent="0.35">
      <c r="A10" s="6" t="s">
        <v>38</v>
      </c>
      <c r="B10" s="6">
        <v>0.04</v>
      </c>
      <c r="C10" s="6">
        <v>1.2999999999999999E-2</v>
      </c>
      <c r="D10" s="6">
        <v>1</v>
      </c>
    </row>
    <row r="11" spans="1:4" x14ac:dyDescent="0.35">
      <c r="A11" s="6" t="s">
        <v>100</v>
      </c>
      <c r="B11" s="6">
        <v>0.3</v>
      </c>
      <c r="C11" s="6"/>
      <c r="D11" s="6">
        <v>1</v>
      </c>
    </row>
    <row r="12" spans="1:4" ht="15" thickBot="1" x14ac:dyDescent="0.4">
      <c r="A12" s="6" t="s">
        <v>101</v>
      </c>
      <c r="B12" s="6">
        <v>0.1</v>
      </c>
      <c r="C12" s="6"/>
      <c r="D12" s="23">
        <v>1</v>
      </c>
    </row>
    <row r="13" spans="1:4" ht="61.5" customHeight="1" thickBot="1" x14ac:dyDescent="0.4">
      <c r="A13" s="17" t="s">
        <v>29</v>
      </c>
      <c r="B13" s="19">
        <f>SUMPRODUCT(Tableau3[Masse prévisionelle (kg)],Tableau3[Quantité])</f>
        <v>1.0020000000000002</v>
      </c>
      <c r="C13" s="8"/>
      <c r="D13" s="8"/>
    </row>
    <row r="14" spans="1:4" ht="60" customHeight="1" thickBot="1" x14ac:dyDescent="0.4">
      <c r="A14" s="17" t="s">
        <v>30</v>
      </c>
      <c r="B14" s="19">
        <f>SUMPRODUCT(Tableau2[Quantité],Tableau2[Masse réelle (kg)])</f>
        <v>0</v>
      </c>
      <c r="C14" s="8"/>
      <c r="D14" s="8"/>
    </row>
    <row r="15" spans="1:4" ht="15.75" customHeight="1" x14ac:dyDescent="0.35">
      <c r="A15" s="18"/>
      <c r="B15" s="18"/>
      <c r="C15" s="8"/>
      <c r="D15" s="8"/>
    </row>
    <row r="16" spans="1:4" ht="15" customHeight="1" x14ac:dyDescent="0.35">
      <c r="A16" s="2"/>
      <c r="B16" s="18"/>
      <c r="D16" s="8"/>
    </row>
    <row r="17" spans="1:4" ht="15" customHeight="1" x14ac:dyDescent="0.35">
      <c r="A17" s="18"/>
      <c r="B17" s="18"/>
      <c r="C17" s="8"/>
      <c r="D17" s="8"/>
    </row>
    <row r="18" spans="1:4" ht="15" customHeight="1" x14ac:dyDescent="0.35">
      <c r="A18" s="18"/>
      <c r="B18" s="18"/>
      <c r="C18" s="8"/>
      <c r="D18" s="8"/>
    </row>
    <row r="19" spans="1:4" ht="15.75" customHeight="1" x14ac:dyDescent="0.35">
      <c r="A19" s="18"/>
      <c r="B19" s="18"/>
      <c r="C19" s="8"/>
      <c r="D19" s="8"/>
    </row>
    <row r="20" spans="1:4" x14ac:dyDescent="0.35">
      <c r="A20" s="2"/>
      <c r="B20" s="2"/>
      <c r="C20" s="2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23" sqref="C23"/>
    </sheetView>
  </sheetViews>
  <sheetFormatPr baseColWidth="10" defaultRowHeight="14.5" x14ac:dyDescent="0.35"/>
  <cols>
    <col min="1" max="1" width="20.54296875" customWidth="1"/>
    <col min="2" max="2" width="22.90625" bestFit="1" customWidth="1"/>
    <col min="3" max="3" width="16.26953125" bestFit="1" customWidth="1"/>
    <col min="4" max="4" width="8.81640625" bestFit="1" customWidth="1"/>
  </cols>
  <sheetData>
    <row r="1" spans="1:4" ht="23.5" x14ac:dyDescent="0.35">
      <c r="A1" s="52" t="s">
        <v>104</v>
      </c>
      <c r="B1" s="53"/>
      <c r="C1" s="53"/>
      <c r="D1" s="53"/>
    </row>
    <row r="2" spans="1:4" ht="15.5" x14ac:dyDescent="0.35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35">
      <c r="A3" t="s">
        <v>105</v>
      </c>
      <c r="C3">
        <v>7.4999999999999997E-2</v>
      </c>
    </row>
    <row r="4" spans="1:4" x14ac:dyDescent="0.35">
      <c r="A4" t="s">
        <v>106</v>
      </c>
      <c r="C4">
        <v>0.2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22" sqref="E22"/>
    </sheetView>
  </sheetViews>
  <sheetFormatPr baseColWidth="10" defaultRowHeight="14.5" x14ac:dyDescent="0.35"/>
  <cols>
    <col min="1" max="1" width="29" bestFit="1" customWidth="1"/>
    <col min="2" max="2" width="29.1796875" bestFit="1" customWidth="1"/>
    <col min="3" max="3" width="22" bestFit="1" customWidth="1"/>
    <col min="4" max="4" width="14.26953125" bestFit="1" customWidth="1"/>
  </cols>
  <sheetData>
    <row r="1" spans="1:4" ht="23.5" x14ac:dyDescent="0.35">
      <c r="A1" s="52" t="s">
        <v>18</v>
      </c>
      <c r="B1" s="53"/>
      <c r="C1" s="53"/>
      <c r="D1" s="53"/>
    </row>
    <row r="2" spans="1:4" ht="15.5" x14ac:dyDescent="0.35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35">
      <c r="A3" s="24" t="s">
        <v>79</v>
      </c>
      <c r="B3" s="6">
        <v>2.5000000000000001E-2</v>
      </c>
      <c r="C3" s="6"/>
      <c r="D3" s="6">
        <v>1</v>
      </c>
    </row>
    <row r="4" spans="1:4" x14ac:dyDescent="0.35">
      <c r="A4" s="24" t="s">
        <v>80</v>
      </c>
      <c r="B4" s="6">
        <v>2.5000000000000001E-2</v>
      </c>
      <c r="C4" s="2"/>
      <c r="D4" s="2">
        <v>1</v>
      </c>
    </row>
    <row r="5" spans="1:4" x14ac:dyDescent="0.35">
      <c r="A5" s="25" t="s">
        <v>81</v>
      </c>
      <c r="B5" s="6">
        <v>2.5000000000000001E-2</v>
      </c>
      <c r="C5" s="2"/>
      <c r="D5" s="2">
        <v>1</v>
      </c>
    </row>
    <row r="6" spans="1:4" x14ac:dyDescent="0.35">
      <c r="A6" s="25" t="s">
        <v>82</v>
      </c>
      <c r="B6" s="6">
        <v>2.5000000000000001E-2</v>
      </c>
      <c r="C6" s="2"/>
      <c r="D6" s="2">
        <v>1</v>
      </c>
    </row>
    <row r="7" spans="1:4" x14ac:dyDescent="0.35">
      <c r="A7" s="21" t="s">
        <v>83</v>
      </c>
      <c r="B7" s="6">
        <v>2.5000000000000001E-2</v>
      </c>
      <c r="C7" s="2"/>
      <c r="D7" s="2">
        <v>1</v>
      </c>
    </row>
    <row r="8" spans="1:4" x14ac:dyDescent="0.35">
      <c r="A8" s="21" t="s">
        <v>84</v>
      </c>
      <c r="B8" s="6">
        <v>2.5000000000000001E-2</v>
      </c>
      <c r="C8" s="2"/>
      <c r="D8" s="2">
        <v>1</v>
      </c>
    </row>
    <row r="9" spans="1:4" x14ac:dyDescent="0.35">
      <c r="A9" s="22" t="s">
        <v>85</v>
      </c>
      <c r="B9" s="6">
        <v>2.5000000000000001E-2</v>
      </c>
      <c r="C9" s="2"/>
      <c r="D9" s="2">
        <v>1</v>
      </c>
    </row>
    <row r="10" spans="1:4" x14ac:dyDescent="0.35">
      <c r="A10" s="22" t="s">
        <v>86</v>
      </c>
      <c r="B10" s="6">
        <v>2.5000000000000001E-2</v>
      </c>
      <c r="C10" s="2"/>
      <c r="D10" s="2">
        <v>1</v>
      </c>
    </row>
    <row r="11" spans="1:4" x14ac:dyDescent="0.35">
      <c r="A11" s="24" t="s">
        <v>87</v>
      </c>
      <c r="B11" s="6">
        <v>2.5000000000000001E-2</v>
      </c>
      <c r="C11" s="2"/>
      <c r="D11" s="2">
        <v>1</v>
      </c>
    </row>
    <row r="12" spans="1:4" x14ac:dyDescent="0.35">
      <c r="A12" s="24" t="s">
        <v>88</v>
      </c>
      <c r="B12" s="6">
        <v>2.5000000000000001E-2</v>
      </c>
      <c r="C12" s="2"/>
      <c r="D12" s="2">
        <v>1</v>
      </c>
    </row>
    <row r="13" spans="1:4" x14ac:dyDescent="0.35">
      <c r="A13" s="22" t="s">
        <v>89</v>
      </c>
      <c r="B13" s="6">
        <v>2.5000000000000001E-2</v>
      </c>
      <c r="C13" s="2"/>
      <c r="D13" s="2">
        <v>1</v>
      </c>
    </row>
    <row r="14" spans="1:4" x14ac:dyDescent="0.35">
      <c r="A14" s="22" t="s">
        <v>90</v>
      </c>
      <c r="B14" s="6">
        <v>2.5000000000000001E-2</v>
      </c>
      <c r="C14" s="2"/>
      <c r="D14" s="2">
        <v>1</v>
      </c>
    </row>
    <row r="15" spans="1:4" x14ac:dyDescent="0.35">
      <c r="A15" s="25" t="s">
        <v>91</v>
      </c>
      <c r="B15" s="6">
        <v>2.5000000000000001E-2</v>
      </c>
      <c r="C15" s="2"/>
      <c r="D15" s="2">
        <v>1</v>
      </c>
    </row>
    <row r="16" spans="1:4" x14ac:dyDescent="0.35">
      <c r="A16" s="25" t="s">
        <v>92</v>
      </c>
      <c r="B16" s="6">
        <v>2.5000000000000001E-2</v>
      </c>
      <c r="C16" s="2"/>
      <c r="D16" s="2">
        <v>1</v>
      </c>
    </row>
    <row r="17" spans="1:4" x14ac:dyDescent="0.35">
      <c r="A17" s="22" t="s">
        <v>93</v>
      </c>
      <c r="B17" s="6">
        <v>2.5000000000000001E-2</v>
      </c>
      <c r="C17" s="2"/>
      <c r="D17" s="2">
        <v>1</v>
      </c>
    </row>
    <row r="18" spans="1:4" x14ac:dyDescent="0.35">
      <c r="A18" s="22" t="s">
        <v>94</v>
      </c>
      <c r="B18" s="6">
        <v>2.5000000000000001E-2</v>
      </c>
      <c r="C18" s="2"/>
      <c r="D18" s="2">
        <v>1</v>
      </c>
    </row>
    <row r="19" spans="1:4" x14ac:dyDescent="0.35">
      <c r="A19" s="26" t="s">
        <v>95</v>
      </c>
      <c r="B19" s="6">
        <v>2.5000000000000001E-2</v>
      </c>
      <c r="C19" s="2"/>
      <c r="D19" s="2">
        <v>21</v>
      </c>
    </row>
    <row r="20" spans="1:4" x14ac:dyDescent="0.35">
      <c r="A20" s="26" t="s">
        <v>96</v>
      </c>
      <c r="B20" s="6">
        <v>2.5000000000000001E-2</v>
      </c>
      <c r="C20" s="2"/>
      <c r="D20" s="2">
        <v>21</v>
      </c>
    </row>
    <row r="23" spans="1:4" ht="15" thickBot="1" x14ac:dyDescent="0.4"/>
    <row r="24" spans="1:4" x14ac:dyDescent="0.35">
      <c r="A24" s="40" t="s">
        <v>29</v>
      </c>
      <c r="B24" s="41"/>
      <c r="C24" s="46">
        <f>SUMPRODUCT(Tableau4[Masse prévisionelle (kg)],Tableau4[Quantité])</f>
        <v>1.4500000000000002</v>
      </c>
      <c r="D24" s="47"/>
    </row>
    <row r="25" spans="1:4" x14ac:dyDescent="0.35">
      <c r="A25" s="42"/>
      <c r="B25" s="43"/>
      <c r="C25" s="48"/>
      <c r="D25" s="49"/>
    </row>
    <row r="26" spans="1:4" x14ac:dyDescent="0.35">
      <c r="A26" s="42"/>
      <c r="B26" s="43"/>
      <c r="C26" s="48"/>
      <c r="D26" s="49"/>
    </row>
    <row r="27" spans="1:4" ht="15" thickBot="1" x14ac:dyDescent="0.4">
      <c r="A27" s="44"/>
      <c r="B27" s="45"/>
      <c r="C27" s="50"/>
      <c r="D27" s="51"/>
    </row>
    <row r="28" spans="1:4" x14ac:dyDescent="0.35">
      <c r="A28" s="40" t="s">
        <v>30</v>
      </c>
      <c r="B28" s="41"/>
      <c r="C28" s="46">
        <f>SUMPRODUCT(Tableau2[Quantité],Tableau2[Masse réelle (kg)])</f>
        <v>0</v>
      </c>
      <c r="D28" s="47"/>
    </row>
    <row r="29" spans="1:4" x14ac:dyDescent="0.35">
      <c r="A29" s="42"/>
      <c r="B29" s="43"/>
      <c r="C29" s="48"/>
      <c r="D29" s="49"/>
    </row>
    <row r="30" spans="1:4" x14ac:dyDescent="0.35">
      <c r="A30" s="42"/>
      <c r="B30" s="43"/>
      <c r="C30" s="48"/>
      <c r="D30" s="49"/>
    </row>
    <row r="31" spans="1:4" ht="15" thickBot="1" x14ac:dyDescent="0.4">
      <c r="A31" s="44"/>
      <c r="B31" s="45"/>
      <c r="C31" s="50"/>
      <c r="D31" s="51"/>
    </row>
  </sheetData>
  <mergeCells count="5">
    <mergeCell ref="A1:D1"/>
    <mergeCell ref="A24:B27"/>
    <mergeCell ref="C24:D27"/>
    <mergeCell ref="A28:B31"/>
    <mergeCell ref="C28:D3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4" sqref="C14"/>
    </sheetView>
  </sheetViews>
  <sheetFormatPr baseColWidth="10" defaultRowHeight="14.5" x14ac:dyDescent="0.35"/>
  <cols>
    <col min="1" max="1" width="27.54296875" bestFit="1" customWidth="1"/>
    <col min="2" max="2" width="40.1796875" bestFit="1" customWidth="1"/>
    <col min="3" max="3" width="33" bestFit="1" customWidth="1"/>
    <col min="4" max="4" width="18.1796875" bestFit="1" customWidth="1"/>
  </cols>
  <sheetData>
    <row r="1" spans="1:4" ht="23.5" x14ac:dyDescent="0.35">
      <c r="A1" s="52" t="s">
        <v>19</v>
      </c>
      <c r="B1" s="53"/>
      <c r="C1" s="53"/>
      <c r="D1" s="53"/>
    </row>
    <row r="2" spans="1:4" ht="16" thickBot="1" x14ac:dyDescent="0.4">
      <c r="A2" s="5" t="s">
        <v>20</v>
      </c>
      <c r="B2" s="5" t="s">
        <v>44</v>
      </c>
      <c r="C2" s="5" t="s">
        <v>45</v>
      </c>
      <c r="D2" s="5" t="s">
        <v>43</v>
      </c>
    </row>
    <row r="3" spans="1:4" x14ac:dyDescent="0.35">
      <c r="A3" s="4" t="s">
        <v>39</v>
      </c>
      <c r="B3" s="4">
        <v>3.0000000000000001E-3</v>
      </c>
      <c r="C3" s="4"/>
      <c r="D3" s="4">
        <v>63</v>
      </c>
    </row>
    <row r="4" spans="1:4" x14ac:dyDescent="0.35">
      <c r="A4" t="s">
        <v>40</v>
      </c>
      <c r="B4">
        <v>8.0000000000000002E-3</v>
      </c>
      <c r="D4">
        <v>6</v>
      </c>
    </row>
    <row r="5" spans="1:4" x14ac:dyDescent="0.35">
      <c r="A5" t="s">
        <v>41</v>
      </c>
      <c r="B5">
        <v>1.2E-2</v>
      </c>
      <c r="D5">
        <v>2.1</v>
      </c>
    </row>
    <row r="6" spans="1:4" x14ac:dyDescent="0.35">
      <c r="A6" t="s">
        <v>42</v>
      </c>
      <c r="B6">
        <v>7.0000000000000007E-2</v>
      </c>
      <c r="D6">
        <v>4.2</v>
      </c>
    </row>
    <row r="7" spans="1:4" x14ac:dyDescent="0.35">
      <c r="A7" t="s">
        <v>46</v>
      </c>
    </row>
    <row r="12" spans="1:4" ht="15" thickBot="1" x14ac:dyDescent="0.4"/>
    <row r="13" spans="1:4" ht="42.75" customHeight="1" thickBot="1" x14ac:dyDescent="0.4">
      <c r="A13" s="20" t="s">
        <v>29</v>
      </c>
      <c r="B13" s="27">
        <f>SUMPRODUCT(Tableau6[Masse linéaire prévisionelle (kg/m)],Tableau6[Longueur(m)])</f>
        <v>0.55620000000000003</v>
      </c>
      <c r="D13" s="8"/>
    </row>
    <row r="14" spans="1:4" ht="49.5" customHeight="1" thickBot="1" x14ac:dyDescent="0.4">
      <c r="A14" s="20" t="s">
        <v>30</v>
      </c>
      <c r="B14" s="19">
        <f>SUMPRODUCT(Tableau2[Quantité],Tableau2[Masse réelle (kg)])</f>
        <v>0</v>
      </c>
      <c r="C14" s="8"/>
      <c r="D14" s="8"/>
    </row>
    <row r="15" spans="1:4" ht="15" customHeight="1" x14ac:dyDescent="0.35">
      <c r="A15" s="16"/>
      <c r="B15" s="18"/>
      <c r="C15" s="8"/>
      <c r="D15" s="8"/>
    </row>
    <row r="16" spans="1:4" ht="15.75" customHeight="1" x14ac:dyDescent="0.35">
      <c r="A16" s="16"/>
      <c r="B16" s="18"/>
      <c r="C16" s="8"/>
      <c r="D16" s="8"/>
    </row>
    <row r="17" spans="1:4" ht="15" customHeight="1" x14ac:dyDescent="0.35">
      <c r="A17" s="2"/>
      <c r="B17" s="18"/>
      <c r="C17" s="2"/>
      <c r="D17" s="8"/>
    </row>
    <row r="18" spans="1:4" ht="15" customHeight="1" x14ac:dyDescent="0.35">
      <c r="A18" s="18"/>
      <c r="B18" s="18"/>
      <c r="C18" s="8"/>
      <c r="D18" s="8"/>
    </row>
    <row r="19" spans="1:4" ht="15" customHeight="1" x14ac:dyDescent="0.35">
      <c r="A19" s="18"/>
      <c r="B19" s="18"/>
      <c r="C19" s="8"/>
      <c r="D19" s="8"/>
    </row>
    <row r="20" spans="1:4" ht="15.75" customHeight="1" x14ac:dyDescent="0.35">
      <c r="A20" s="18"/>
      <c r="B20" s="18"/>
      <c r="C20" s="8"/>
      <c r="D20" s="8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5" sqref="D5"/>
    </sheetView>
  </sheetViews>
  <sheetFormatPr baseColWidth="10" defaultRowHeight="14.5" x14ac:dyDescent="0.35"/>
  <cols>
    <col min="1" max="1" width="27.54296875" bestFit="1" customWidth="1"/>
    <col min="2" max="2" width="37.26953125" bestFit="1" customWidth="1"/>
    <col min="3" max="3" width="30" bestFit="1" customWidth="1"/>
    <col min="4" max="4" width="14.81640625" bestFit="1" customWidth="1"/>
  </cols>
  <sheetData>
    <row r="1" spans="1:4" ht="23.5" x14ac:dyDescent="0.35">
      <c r="A1" s="52" t="s">
        <v>24</v>
      </c>
      <c r="B1" s="53"/>
      <c r="C1" s="53"/>
      <c r="D1" s="53"/>
    </row>
    <row r="2" spans="1:4" ht="16" thickBot="1" x14ac:dyDescent="0.4">
      <c r="A2" s="5" t="s">
        <v>20</v>
      </c>
      <c r="B2" s="5" t="s">
        <v>22</v>
      </c>
      <c r="C2" s="5" t="s">
        <v>23</v>
      </c>
      <c r="D2" s="5" t="s">
        <v>21</v>
      </c>
    </row>
    <row r="3" spans="1:4" x14ac:dyDescent="0.35">
      <c r="A3" s="4" t="s">
        <v>39</v>
      </c>
      <c r="B3" s="4">
        <v>3.0000000000000001E-3</v>
      </c>
      <c r="C3" s="4"/>
      <c r="D3" s="4">
        <v>30</v>
      </c>
    </row>
    <row r="4" spans="1:4" x14ac:dyDescent="0.35">
      <c r="A4" t="s">
        <v>40</v>
      </c>
      <c r="B4">
        <v>8.0000000000000002E-3</v>
      </c>
      <c r="D4">
        <v>6</v>
      </c>
    </row>
    <row r="12" spans="1:4" ht="15" thickBot="1" x14ac:dyDescent="0.4"/>
    <row r="13" spans="1:4" ht="52.5" customHeight="1" thickBot="1" x14ac:dyDescent="0.4">
      <c r="A13" s="20" t="s">
        <v>29</v>
      </c>
      <c r="B13" s="19">
        <f>SUMPRODUCT(Tableau68[Masse linéaire prévisionelle (kg)],Tableau68[Longueur])</f>
        <v>0.13800000000000001</v>
      </c>
      <c r="C13" s="2"/>
      <c r="D13" s="8"/>
    </row>
    <row r="14" spans="1:4" ht="52.5" customHeight="1" thickBot="1" x14ac:dyDescent="0.4">
      <c r="A14" s="20" t="s">
        <v>30</v>
      </c>
      <c r="B14" s="19">
        <f>SUMPRODUCT(Tableau2[Quantité],Tableau2[Masse réelle (kg)])</f>
        <v>0</v>
      </c>
      <c r="C14" s="8"/>
      <c r="D14" s="8"/>
    </row>
    <row r="15" spans="1:4" ht="15" customHeight="1" x14ac:dyDescent="0.35">
      <c r="A15" s="16"/>
      <c r="B15" s="18"/>
      <c r="C15" s="8"/>
      <c r="D15" s="8"/>
    </row>
    <row r="16" spans="1:4" ht="15.75" customHeight="1" x14ac:dyDescent="0.35">
      <c r="A16" s="18"/>
      <c r="B16" s="18"/>
      <c r="C16" s="8"/>
      <c r="D16" s="8"/>
    </row>
    <row r="17" spans="1:4" ht="15" customHeight="1" x14ac:dyDescent="0.35">
      <c r="C17" s="2"/>
      <c r="D17" s="8"/>
    </row>
    <row r="18" spans="1:4" ht="15" customHeight="1" x14ac:dyDescent="0.35">
      <c r="A18" s="18"/>
      <c r="B18" s="18"/>
      <c r="C18" s="8"/>
      <c r="D18" s="8"/>
    </row>
    <row r="19" spans="1:4" ht="15" customHeight="1" x14ac:dyDescent="0.35">
      <c r="A19" s="18"/>
      <c r="B19" s="18"/>
      <c r="C19" s="8"/>
      <c r="D19" s="8"/>
    </row>
    <row r="20" spans="1:4" ht="15.75" customHeight="1" x14ac:dyDescent="0.35">
      <c r="A20" s="18"/>
      <c r="B20" s="18"/>
      <c r="C20" s="8"/>
      <c r="D20" s="8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7" sqref="C7"/>
    </sheetView>
  </sheetViews>
  <sheetFormatPr baseColWidth="10" defaultRowHeight="14.5" x14ac:dyDescent="0.35"/>
  <cols>
    <col min="1" max="1" width="29" bestFit="1" customWidth="1"/>
    <col min="2" max="2" width="29.1796875" bestFit="1" customWidth="1"/>
    <col min="3" max="3" width="22" bestFit="1" customWidth="1"/>
    <col min="4" max="4" width="14.26953125" bestFit="1" customWidth="1"/>
  </cols>
  <sheetData>
    <row r="1" spans="1:4" ht="23.5" x14ac:dyDescent="0.35">
      <c r="A1" s="52" t="s">
        <v>25</v>
      </c>
      <c r="B1" s="53"/>
      <c r="C1" s="53"/>
      <c r="D1" s="53"/>
    </row>
    <row r="2" spans="1:4" ht="16" thickBot="1" x14ac:dyDescent="0.4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35">
      <c r="A3" s="4" t="s">
        <v>71</v>
      </c>
      <c r="B3" s="4">
        <v>0.3</v>
      </c>
      <c r="C3" s="4"/>
      <c r="D3" s="4">
        <v>1</v>
      </c>
    </row>
    <row r="4" spans="1:4" x14ac:dyDescent="0.35">
      <c r="A4" t="s">
        <v>72</v>
      </c>
      <c r="B4">
        <v>0.03</v>
      </c>
      <c r="C4">
        <v>1.9E-2</v>
      </c>
      <c r="D4">
        <v>4</v>
      </c>
    </row>
    <row r="5" spans="1:4" ht="15" thickBot="1" x14ac:dyDescent="0.4">
      <c r="A5" t="s">
        <v>73</v>
      </c>
      <c r="B5">
        <v>5.0000000000000001E-3</v>
      </c>
      <c r="C5">
        <v>1E-3</v>
      </c>
      <c r="D5">
        <v>7</v>
      </c>
    </row>
    <row r="6" spans="1:4" ht="70.5" customHeight="1" thickBot="1" x14ac:dyDescent="0.4">
      <c r="A6" s="20" t="s">
        <v>29</v>
      </c>
      <c r="B6" s="19">
        <f>SUMPRODUCT(Tableau8[Masse prévisionelle (kg)],Tableau8[Quantité])</f>
        <v>0.45499999999999996</v>
      </c>
      <c r="D6" s="8"/>
    </row>
    <row r="7" spans="1:4" ht="48.75" customHeight="1" thickBot="1" x14ac:dyDescent="0.4">
      <c r="A7" s="20" t="s">
        <v>30</v>
      </c>
      <c r="B7" s="19">
        <f>SUMPRODUCT(Tableau2[Quantité],Tableau2[Masse réelle (kg)])</f>
        <v>0</v>
      </c>
      <c r="C7" s="8"/>
      <c r="D7" s="8"/>
    </row>
    <row r="8" spans="1:4" ht="15" customHeight="1" x14ac:dyDescent="0.35">
      <c r="A8" s="16"/>
      <c r="B8" s="18"/>
      <c r="C8" s="8"/>
      <c r="D8" s="8"/>
    </row>
    <row r="9" spans="1:4" ht="15.75" customHeight="1" x14ac:dyDescent="0.35">
      <c r="A9" s="18"/>
      <c r="B9" s="18"/>
      <c r="C9" s="8"/>
      <c r="D9" s="8"/>
    </row>
    <row r="10" spans="1:4" ht="15" customHeight="1" x14ac:dyDescent="0.35">
      <c r="A10" s="2"/>
      <c r="B10" s="18"/>
      <c r="C10" s="2"/>
      <c r="D10" s="8"/>
    </row>
    <row r="11" spans="1:4" ht="15" customHeight="1" x14ac:dyDescent="0.35">
      <c r="A11" s="18"/>
      <c r="B11" s="18"/>
      <c r="C11" s="8"/>
      <c r="D11" s="8"/>
    </row>
    <row r="12" spans="1:4" ht="15" customHeight="1" x14ac:dyDescent="0.35">
      <c r="A12" s="18"/>
      <c r="B12" s="18"/>
      <c r="C12" s="8"/>
      <c r="D12" s="8"/>
    </row>
    <row r="13" spans="1:4" ht="15.75" customHeight="1" x14ac:dyDescent="0.35">
      <c r="A13" s="18"/>
      <c r="B13" s="18"/>
      <c r="C13" s="8"/>
      <c r="D13" s="8"/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9" sqref="B9"/>
    </sheetView>
  </sheetViews>
  <sheetFormatPr baseColWidth="10" defaultRowHeight="14.5" x14ac:dyDescent="0.35"/>
  <cols>
    <col min="1" max="1" width="24.453125" bestFit="1" customWidth="1"/>
    <col min="2" max="2" width="29.1796875" bestFit="1" customWidth="1"/>
    <col min="3" max="3" width="22" bestFit="1" customWidth="1"/>
    <col min="4" max="4" width="14.26953125" bestFit="1" customWidth="1"/>
  </cols>
  <sheetData>
    <row r="1" spans="1:4" ht="23.5" x14ac:dyDescent="0.35">
      <c r="A1" s="52" t="s">
        <v>47</v>
      </c>
      <c r="B1" s="53"/>
      <c r="C1" s="53"/>
      <c r="D1" s="53"/>
    </row>
    <row r="2" spans="1:4" ht="16" thickBot="1" x14ac:dyDescent="0.4">
      <c r="A2" s="5" t="s">
        <v>0</v>
      </c>
      <c r="B2" s="5" t="s">
        <v>4</v>
      </c>
      <c r="C2" s="5" t="s">
        <v>17</v>
      </c>
      <c r="D2" s="5" t="s">
        <v>1</v>
      </c>
    </row>
    <row r="3" spans="1:4" x14ac:dyDescent="0.35">
      <c r="A3" s="4" t="s">
        <v>48</v>
      </c>
      <c r="B3" s="4">
        <v>0.255</v>
      </c>
      <c r="C3" s="4"/>
      <c r="D3" s="4">
        <v>1</v>
      </c>
    </row>
    <row r="4" spans="1:4" x14ac:dyDescent="0.35">
      <c r="A4" t="s">
        <v>49</v>
      </c>
      <c r="B4">
        <v>0.09</v>
      </c>
      <c r="D4">
        <v>2</v>
      </c>
    </row>
    <row r="5" spans="1:4" x14ac:dyDescent="0.35">
      <c r="A5" t="s">
        <v>50</v>
      </c>
      <c r="B5">
        <v>0.06</v>
      </c>
      <c r="D5">
        <v>2</v>
      </c>
    </row>
    <row r="6" spans="1:4" x14ac:dyDescent="0.35">
      <c r="A6" t="s">
        <v>51</v>
      </c>
      <c r="B6">
        <v>0.06</v>
      </c>
      <c r="D6">
        <v>1</v>
      </c>
    </row>
    <row r="7" spans="1:4" x14ac:dyDescent="0.35">
      <c r="A7" t="s">
        <v>52</v>
      </c>
      <c r="B7">
        <v>0.06</v>
      </c>
      <c r="D7">
        <v>1</v>
      </c>
    </row>
    <row r="8" spans="1:4" x14ac:dyDescent="0.35">
      <c r="A8" t="s">
        <v>53</v>
      </c>
      <c r="B8">
        <v>0.04</v>
      </c>
      <c r="D8">
        <v>1</v>
      </c>
    </row>
    <row r="9" spans="1:4" ht="15" thickBot="1" x14ac:dyDescent="0.4"/>
    <row r="10" spans="1:4" x14ac:dyDescent="0.35">
      <c r="A10" s="40" t="s">
        <v>29</v>
      </c>
      <c r="B10" s="41"/>
      <c r="C10" s="46">
        <f>SUMPRODUCT(Tableau82[Masse prévisionelle (kg)],Tableau82[Quantité])</f>
        <v>0.71500000000000008</v>
      </c>
      <c r="D10" s="47"/>
    </row>
    <row r="11" spans="1:4" x14ac:dyDescent="0.35">
      <c r="A11" s="42"/>
      <c r="B11" s="43"/>
      <c r="C11" s="48"/>
      <c r="D11" s="49"/>
    </row>
    <row r="12" spans="1:4" x14ac:dyDescent="0.35">
      <c r="A12" s="42"/>
      <c r="B12" s="43"/>
      <c r="C12" s="48"/>
      <c r="D12" s="49"/>
    </row>
    <row r="13" spans="1:4" ht="15" thickBot="1" x14ac:dyDescent="0.4">
      <c r="A13" s="44"/>
      <c r="B13" s="45"/>
      <c r="C13" s="50"/>
      <c r="D13" s="51"/>
    </row>
    <row r="14" spans="1:4" x14ac:dyDescent="0.35">
      <c r="A14" s="40" t="s">
        <v>30</v>
      </c>
      <c r="B14" s="41"/>
      <c r="C14" s="46">
        <f>SUMPRODUCT(Tableau2[Quantité],Tableau2[Masse réelle (kg)])</f>
        <v>0</v>
      </c>
      <c r="D14" s="47"/>
    </row>
    <row r="15" spans="1:4" x14ac:dyDescent="0.35">
      <c r="A15" s="42"/>
      <c r="B15" s="43"/>
      <c r="C15" s="48"/>
      <c r="D15" s="49"/>
    </row>
    <row r="16" spans="1:4" x14ac:dyDescent="0.35">
      <c r="A16" s="42"/>
      <c r="B16" s="43"/>
      <c r="C16" s="48"/>
      <c r="D16" s="49"/>
    </row>
    <row r="17" spans="1:4" ht="15" thickBot="1" x14ac:dyDescent="0.4">
      <c r="A17" s="44"/>
      <c r="B17" s="45"/>
      <c r="C17" s="50"/>
      <c r="D17" s="51"/>
    </row>
  </sheetData>
  <mergeCells count="5">
    <mergeCell ref="A1:D1"/>
    <mergeCell ref="A10:B13"/>
    <mergeCell ref="C10:D13"/>
    <mergeCell ref="A14:B17"/>
    <mergeCell ref="C14:D1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TOTAL</vt:lpstr>
      <vt:lpstr>Chapes</vt:lpstr>
      <vt:lpstr>Tableau de Bord</vt:lpstr>
      <vt:lpstr>Carte Avant</vt:lpstr>
      <vt:lpstr>Connecteur</vt:lpstr>
      <vt:lpstr>Câble faisceau arrière</vt:lpstr>
      <vt:lpstr>Câble faisceau avant</vt:lpstr>
      <vt:lpstr>Power box</vt:lpstr>
      <vt:lpstr>Télémétrie</vt:lpstr>
      <vt:lpstr>Autres</vt:lpstr>
      <vt:lpstr>Passage de vitesse</vt:lpstr>
      <vt:lpstr>Visserie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2019-03-10T16:21:26Z</dcterms:modified>
</cp:coreProperties>
</file>