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tabRatio="684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Temporary" sheetId="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3" i="4"/>
  <c r="D2" i="4"/>
  <c r="K2" i="2" l="1"/>
  <c r="E12" i="2" l="1"/>
  <c r="G12" i="2" s="1"/>
  <c r="E18" i="2"/>
  <c r="G18" i="2" s="1"/>
  <c r="E4" i="2"/>
  <c r="E11" i="2"/>
  <c r="G11" i="2" s="1"/>
  <c r="G9" i="2"/>
  <c r="G16" i="2"/>
  <c r="E22" i="2"/>
  <c r="G22" i="2" s="1"/>
  <c r="G14" i="2"/>
  <c r="E23" i="2"/>
  <c r="G23" i="2" s="1"/>
  <c r="G15" i="2"/>
  <c r="E17" i="2"/>
  <c r="G17" i="2" s="1"/>
  <c r="G13" i="2"/>
  <c r="E20" i="2"/>
  <c r="G20" i="2" s="1"/>
  <c r="E19" i="2"/>
  <c r="G19" i="2" s="1"/>
  <c r="G2" i="2"/>
  <c r="G6" i="2"/>
  <c r="E21" i="2"/>
  <c r="G21" i="2" s="1"/>
  <c r="G7" i="2"/>
  <c r="E3" i="2"/>
  <c r="G3" i="2" s="1"/>
  <c r="G4" i="2"/>
  <c r="G10" i="2"/>
  <c r="G8" i="2"/>
  <c r="G5" i="2"/>
  <c r="F3" i="8" l="1"/>
  <c r="F4" i="8"/>
  <c r="F5" i="8"/>
  <c r="F2" i="8"/>
  <c r="J4" i="6" l="1"/>
  <c r="J4" i="5" l="1"/>
  <c r="J5" i="5"/>
  <c r="J6" i="5"/>
  <c r="J3" i="5"/>
  <c r="K5" i="2" l="1"/>
  <c r="K4" i="2"/>
  <c r="K3" i="2"/>
  <c r="J5" i="2"/>
  <c r="J4" i="2"/>
  <c r="J3" i="2"/>
  <c r="J2" i="2"/>
  <c r="J3" i="4" l="1"/>
  <c r="J3" i="3"/>
  <c r="J3" i="7"/>
  <c r="L3" i="6"/>
  <c r="L3" i="5"/>
  <c r="K3" i="4"/>
  <c r="K3" i="3"/>
  <c r="K3" i="7"/>
  <c r="M3" i="6"/>
  <c r="M3" i="5"/>
  <c r="J4" i="7"/>
  <c r="L4" i="6"/>
  <c r="L4" i="5"/>
  <c r="J4" i="3"/>
  <c r="J4" i="4"/>
  <c r="M4" i="6"/>
  <c r="M4" i="5"/>
  <c r="K4" i="3"/>
  <c r="K4" i="4"/>
  <c r="K4" i="7"/>
  <c r="J5" i="3"/>
  <c r="J5" i="4"/>
  <c r="L5" i="5"/>
  <c r="J5" i="7"/>
  <c r="L5" i="6"/>
  <c r="K5" i="4"/>
  <c r="K5" i="7"/>
  <c r="M5" i="6"/>
  <c r="M5" i="5"/>
  <c r="K5" i="3"/>
  <c r="J2" i="7"/>
  <c r="L2" i="6"/>
  <c r="L2" i="5"/>
  <c r="J2" i="4"/>
  <c r="J2" i="3"/>
  <c r="M2" i="6"/>
  <c r="F2" i="6" s="1"/>
  <c r="H2" i="6" s="1"/>
  <c r="M2" i="5"/>
  <c r="K2" i="4"/>
  <c r="K2" i="7"/>
  <c r="K2" i="3"/>
  <c r="F2" i="5" l="1"/>
  <c r="H2" i="5" s="1"/>
  <c r="F28" i="5"/>
  <c r="H28" i="5" s="1"/>
  <c r="F27" i="5"/>
  <c r="H27" i="5" s="1"/>
  <c r="E2" i="7"/>
  <c r="E3" i="7"/>
</calcChain>
</file>

<file path=xl/sharedStrings.xml><?xml version="1.0" encoding="utf-8"?>
<sst xmlns="http://schemas.openxmlformats.org/spreadsheetml/2006/main" count="377" uniqueCount="153">
  <si>
    <t>Operation</t>
  </si>
  <si>
    <t>Assemble by hand</t>
  </si>
  <si>
    <t>Assemble (fittings on hoses)</t>
  </si>
  <si>
    <t>Assemble  (&gt;10kg)</t>
  </si>
  <si>
    <t>Cut (scissor, knife)</t>
  </si>
  <si>
    <t>Cut metallic hosses (grinder)</t>
  </si>
  <si>
    <t>Fill with liquids, grease, …</t>
  </si>
  <si>
    <t>First start, Engine</t>
  </si>
  <si>
    <t>Hand finish</t>
  </si>
  <si>
    <t>Install Tie wrap (zip tie, Cable clamp)</t>
  </si>
  <si>
    <t>Painting, aerosol apply</t>
  </si>
  <si>
    <t>Press operations</t>
  </si>
  <si>
    <t>Sealing</t>
  </si>
  <si>
    <t>Saw or tubing cut</t>
  </si>
  <si>
    <t>Tighten bolts (Ratchet, Wrench, Screwdriver, …)</t>
  </si>
  <si>
    <t>Threadlock application</t>
  </si>
  <si>
    <t>Type</t>
  </si>
  <si>
    <t>Fuel line</t>
  </si>
  <si>
    <t>Engine into the frame</t>
  </si>
  <si>
    <t xml:space="preserve">Temps de découpe du plan de joint plenum </t>
  </si>
  <si>
    <t>Découpe disqueuse tuyau + prise en compte temps de mise en place du scotch autour + rectif à la pince après…</t>
  </si>
  <si>
    <t>Installation d'un rilesan</t>
  </si>
  <si>
    <t>Peindre une surface de carton jusqu'à la recouvrir entièrement par exemple et me communiquer la surface</t>
  </si>
  <si>
    <t>Vérification étanchéité circuit essence (mettre en pression le circuit…)</t>
  </si>
  <si>
    <t>Vérification étanchéité circuit refroidissement</t>
  </si>
  <si>
    <t>Vérification étanchéité carter huile</t>
  </si>
  <si>
    <t>Admission</t>
  </si>
  <si>
    <t>Durée (1min, 2min, 5min, 10 min, … +/-5min près)</t>
  </si>
  <si>
    <t>35 min</t>
  </si>
  <si>
    <t>20 min</t>
  </si>
  <si>
    <t>10 min</t>
  </si>
  <si>
    <t>15 min</t>
  </si>
  <si>
    <t>5 min</t>
  </si>
  <si>
    <t>15min</t>
  </si>
  <si>
    <t>30 sec</t>
  </si>
  <si>
    <t xml:space="preserve">Type </t>
  </si>
  <si>
    <t>Description</t>
  </si>
  <si>
    <t>Assembly of exhaust system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</si>
  <si>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</si>
  <si>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</si>
  <si>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</si>
  <si>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</si>
  <si>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</si>
  <si>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</si>
  <si>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</si>
  <si>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</si>
  <si>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</si>
  <si>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</si>
  <si>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</si>
  <si>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</si>
  <si>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</si>
  <si>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</si>
  <si>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</si>
  <si>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</si>
  <si>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</si>
  <si>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</si>
  <si>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</si>
  <si>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</si>
  <si>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</si>
  <si>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</si>
  <si>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</si>
  <si>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</si>
  <si>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</si>
  <si>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</si>
  <si>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</si>
  <si>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</si>
  <si>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</si>
  <si>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</si>
  <si>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</si>
  <si>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</si>
  <si>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</si>
  <si>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</si>
  <si>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</si>
  <si>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</si>
  <si>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</si>
  <si>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</si>
  <si>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</si>
  <si>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</si>
  <si>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</si>
  <si>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</si>
  <si>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Drilled holes</t>
  </si>
  <si>
    <t>2 min</t>
  </si>
  <si>
    <t>Nbr of part (machining)</t>
  </si>
  <si>
    <t>Price (€)</t>
  </si>
  <si>
    <t>Tapped holes</t>
  </si>
  <si>
    <t>Cutting a tube and chamfering it</t>
  </si>
  <si>
    <t>Bending</t>
  </si>
  <si>
    <t>Cut (scissors, knife)</t>
  </si>
  <si>
    <t>Laser cut</t>
  </si>
  <si>
    <t>Laser cut, setup, install and remove</t>
  </si>
  <si>
    <t>Non metal cutting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</si>
  <si>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</si>
  <si>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</si>
  <si>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</si>
  <si>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</si>
  <si>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</si>
  <si>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</si>
  <si>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</si>
  <si>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</si>
  <si>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</si>
  <si>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</si>
  <si>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</si>
  <si>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</si>
  <si>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</si>
  <si>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5 min, 20cm²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</si>
  <si>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</si>
  <si>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</si>
  <si>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</si>
  <si>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</si>
  <si>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</si>
  <si>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</si>
  <si>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</si>
  <si>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</si>
  <si>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</si>
  <si>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</si>
  <si>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</si>
  <si>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</si>
  <si>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</si>
  <si>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</si>
  <si>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</si>
  <si>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</si>
  <si>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15sec</t>
  </si>
  <si>
    <t>Bolt</t>
  </si>
  <si>
    <t>Exhaust system</t>
  </si>
  <si>
    <t>nbr of clamps</t>
  </si>
  <si>
    <t>Hoses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</si>
  <si>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</si>
  <si>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</si>
  <si>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</si>
  <si>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</si>
  <si>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</si>
  <si>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</si>
  <si>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</si>
  <si>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10min, 2 operator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</si>
  <si>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</si>
  <si>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</si>
  <si>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</si>
  <si>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</si>
  <si>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</si>
  <si>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</si>
  <si>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1 min for 1 tripods</t>
  </si>
  <si>
    <t>nbr of tripods</t>
  </si>
  <si>
    <t>Differential bearings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</si>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</sst>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0" fillId="0" borderId="0" xfId="0" applyNumberFormat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44" fontId="0" fillId="0" borderId="0" xfId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Border="1"/>
    <xf numFmtId="0" fontId="0" fillId="0" borderId="0" xfId="0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7">
          <cell r="G47" t="str">
            <v>Operator cost/hour</v>
          </cell>
          <cell r="J47">
            <v>12.68856351404828</v>
          </cell>
        </row>
        <row r="48">
          <cell r="G48" t="str">
            <v>Technician cost/hour</v>
          </cell>
          <cell r="J48">
            <v>23.630193905817173</v>
          </cell>
        </row>
        <row r="49">
          <cell r="G49" t="str">
            <v>Welder cost/hour</v>
          </cell>
          <cell r="J49">
            <v>29.773842500989314</v>
          </cell>
        </row>
        <row r="50">
          <cell r="G50" t="str">
            <v>Engineer cost/hour</v>
          </cell>
          <cell r="J50">
            <v>41.458053027305105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25" sqref="E25"/>
    </sheetView>
  </sheetViews>
  <sheetFormatPr baseColWidth="10" defaultRowHeight="14.4" x14ac:dyDescent="0.3"/>
  <cols>
    <col min="1" max="1" width="21.88671875" customWidth="1"/>
    <col min="2" max="2" width="45.21875" customWidth="1"/>
    <col min="3" max="3" width="14.77734375" customWidth="1"/>
    <col min="4" max="4" width="17.5546875" customWidth="1"/>
    <col min="5" max="5" width="13.109375" customWidth="1"/>
    <col min="6" max="6" width="16.109375" customWidth="1"/>
    <col min="10" max="10" width="17.88671875" customWidth="1"/>
  </cols>
  <sheetData>
    <row r="1" spans="1:11" x14ac:dyDescent="0.3">
      <c r="A1" t="s">
        <v>35</v>
      </c>
      <c r="B1" t="s">
        <v>36</v>
      </c>
      <c r="C1" t="s">
        <v>60</v>
      </c>
      <c r="D1" t="s">
        <v>38</v>
      </c>
      <c r="E1" t="s">
        <v>68</v>
      </c>
      <c r="F1" t="s">
        <v>62</v>
      </c>
      <c r="G1" t="s">
        <v>83</v>
      </c>
      <c r="J1" s="15" t="s">
        <v>40</v>
      </c>
      <c r="K1" s="1"/>
    </row>
    <row r="2" spans="1:11" x14ac:dyDescent="0.3">
      <c r="A2" t="s">
        <v>1</v>
      </c>
      <c r="B2" t="s">
        <v>37</v>
      </c>
      <c r="C2" s="26"/>
      <c r="D2" t="s">
        <v>39</v>
      </c>
      <c r="E2" s="26"/>
      <c r="F2" s="26"/>
      <c r="G2" s="14">
        <f>$K$2*35/60</f>
        <v>7.4016620498614971</v>
      </c>
      <c r="J2" s="1" t="str">
        <f>[1]Summary!$G$47</f>
        <v>Operator cost/hour</v>
      </c>
      <c r="K2" s="16">
        <f>[1]Summary!$J$47</f>
        <v>12.68856351404828</v>
      </c>
    </row>
    <row r="3" spans="1:11" x14ac:dyDescent="0.3">
      <c r="A3" t="s">
        <v>1</v>
      </c>
      <c r="B3" t="s">
        <v>119</v>
      </c>
      <c r="C3" t="s">
        <v>120</v>
      </c>
      <c r="D3" t="s">
        <v>39</v>
      </c>
      <c r="E3" s="14">
        <f>$K$2*0.25/60</f>
        <v>5.2869014641867836E-2</v>
      </c>
      <c r="G3" s="14">
        <f>E3*F3</f>
        <v>0</v>
      </c>
      <c r="J3" s="1" t="str">
        <f>[1]Summary!$G$48</f>
        <v>Technician cost/hour</v>
      </c>
      <c r="K3" s="16">
        <f>[1]Summary!$J$48</f>
        <v>23.630193905817173</v>
      </c>
    </row>
    <row r="4" spans="1:11" x14ac:dyDescent="0.3">
      <c r="A4" t="s">
        <v>1</v>
      </c>
      <c r="B4" t="s">
        <v>126</v>
      </c>
      <c r="C4" t="s">
        <v>124</v>
      </c>
      <c r="D4" t="s">
        <v>39</v>
      </c>
      <c r="E4" s="14">
        <f>$K$2*0.5/60</f>
        <v>0.10573802928373567</v>
      </c>
      <c r="G4" s="14">
        <f>E4*F4</f>
        <v>0</v>
      </c>
      <c r="J4" s="1" t="str">
        <f>[1]Summary!$G$49</f>
        <v>Welder cost/hour</v>
      </c>
      <c r="K4" s="16">
        <f>[1]Summary!$J$49</f>
        <v>29.773842500989314</v>
      </c>
    </row>
    <row r="5" spans="1:11" x14ac:dyDescent="0.3">
      <c r="A5" t="s">
        <v>1</v>
      </c>
      <c r="B5" t="s">
        <v>127</v>
      </c>
      <c r="C5" s="26"/>
      <c r="D5" t="s">
        <v>39</v>
      </c>
      <c r="E5" s="26"/>
      <c r="F5" s="26"/>
      <c r="G5" s="14">
        <f>$K$2*15/60</f>
        <v>3.1721408785120699</v>
      </c>
      <c r="J5" s="1" t="str">
        <f>[1]Summary!$G$50</f>
        <v>Engineer cost/hour</v>
      </c>
      <c r="K5" s="16">
        <f>[1]Summary!$J$50</f>
        <v>41.458053027305105</v>
      </c>
    </row>
    <row r="6" spans="1:11" x14ac:dyDescent="0.3">
      <c r="A6" t="s">
        <v>1</v>
      </c>
      <c r="B6" t="s">
        <v>128</v>
      </c>
      <c r="C6" s="26"/>
      <c r="D6" t="s">
        <v>39</v>
      </c>
      <c r="E6" s="26"/>
      <c r="F6" s="26"/>
      <c r="G6" s="14">
        <f>$K$2*10/60</f>
        <v>2.1147605856747136</v>
      </c>
    </row>
    <row r="7" spans="1:11" x14ac:dyDescent="0.3">
      <c r="A7" t="s">
        <v>1</v>
      </c>
      <c r="B7" t="s">
        <v>129</v>
      </c>
      <c r="C7" s="26"/>
      <c r="D7" t="s">
        <v>39</v>
      </c>
      <c r="E7" s="26"/>
      <c r="F7" s="26"/>
      <c r="G7" s="14">
        <f>$K$2*15/60</f>
        <v>3.1721408785120699</v>
      </c>
    </row>
    <row r="8" spans="1:11" x14ac:dyDescent="0.3">
      <c r="A8" t="s">
        <v>1</v>
      </c>
      <c r="B8" t="s">
        <v>130</v>
      </c>
      <c r="C8" s="26"/>
      <c r="D8" t="s">
        <v>39</v>
      </c>
      <c r="E8" s="26"/>
      <c r="F8" s="26"/>
      <c r="G8" s="14">
        <f>$K$2*30/60</f>
        <v>6.3442817570241399</v>
      </c>
    </row>
    <row r="9" spans="1:11" x14ac:dyDescent="0.3">
      <c r="A9" t="s">
        <v>1</v>
      </c>
      <c r="B9" t="s">
        <v>131</v>
      </c>
      <c r="C9" s="26"/>
      <c r="D9" t="s">
        <v>39</v>
      </c>
      <c r="E9" s="26"/>
      <c r="F9" s="26"/>
      <c r="G9" s="14">
        <f>$K$2*5/60</f>
        <v>1.0573802928373568</v>
      </c>
    </row>
    <row r="10" spans="1:11" x14ac:dyDescent="0.3">
      <c r="A10" s="27" t="s">
        <v>3</v>
      </c>
      <c r="B10" t="s">
        <v>132</v>
      </c>
      <c r="C10" s="26"/>
      <c r="D10" t="s">
        <v>39</v>
      </c>
      <c r="E10" s="26"/>
      <c r="F10" s="26"/>
      <c r="G10" s="14">
        <f>$K$2*2*10/60</f>
        <v>4.2295211713494272</v>
      </c>
    </row>
    <row r="11" spans="1:11" x14ac:dyDescent="0.3">
      <c r="A11" s="28" t="s">
        <v>149</v>
      </c>
      <c r="B11" t="s">
        <v>151</v>
      </c>
      <c r="C11" t="s">
        <v>150</v>
      </c>
      <c r="D11" t="s">
        <v>39</v>
      </c>
      <c r="E11" s="14">
        <f>$K$2*0.25/60</f>
        <v>5.2869014641867836E-2</v>
      </c>
      <c r="G11" s="14">
        <f>E11*F11</f>
        <v>0</v>
      </c>
    </row>
    <row r="12" spans="1:11" x14ac:dyDescent="0.3">
      <c r="A12" s="28" t="s">
        <v>149</v>
      </c>
      <c r="B12" t="s">
        <v>148</v>
      </c>
      <c r="C12" t="s">
        <v>152</v>
      </c>
      <c r="D12" t="s">
        <v>39</v>
      </c>
      <c r="E12" s="14">
        <f>$K$2*0.5/60</f>
        <v>0.10573802928373567</v>
      </c>
      <c r="G12" s="14">
        <f>E12*F12</f>
        <v>0</v>
      </c>
    </row>
    <row r="13" spans="1:11" x14ac:dyDescent="0.3">
      <c r="A13" t="s">
        <v>6</v>
      </c>
      <c r="B13" s="27" t="s">
        <v>137</v>
      </c>
      <c r="C13" s="26"/>
      <c r="D13" t="s">
        <v>39</v>
      </c>
      <c r="E13" s="26"/>
      <c r="F13" s="26"/>
      <c r="G13" s="14">
        <f>$K$2*5/60</f>
        <v>1.0573802928373568</v>
      </c>
    </row>
    <row r="14" spans="1:11" x14ac:dyDescent="0.3">
      <c r="A14" t="s">
        <v>6</v>
      </c>
      <c r="B14" s="27" t="s">
        <v>136</v>
      </c>
      <c r="C14" s="26"/>
      <c r="D14" t="s">
        <v>39</v>
      </c>
      <c r="E14" s="26"/>
      <c r="F14" s="26"/>
      <c r="G14" s="14">
        <f>$K$2*10/60</f>
        <v>2.1147605856747136</v>
      </c>
    </row>
    <row r="15" spans="1:11" x14ac:dyDescent="0.3">
      <c r="A15" t="s">
        <v>6</v>
      </c>
      <c r="B15" s="27" t="s">
        <v>138</v>
      </c>
      <c r="C15" s="26"/>
      <c r="D15" t="s">
        <v>39</v>
      </c>
      <c r="E15" s="26"/>
      <c r="F15" s="26"/>
      <c r="G15" s="14">
        <f t="shared" ref="G15:G16" si="0">$K$2*5/60</f>
        <v>1.0573802928373568</v>
      </c>
    </row>
    <row r="16" spans="1:11" x14ac:dyDescent="0.3">
      <c r="A16" t="s">
        <v>6</v>
      </c>
      <c r="B16" s="27" t="s">
        <v>17</v>
      </c>
      <c r="C16" s="26"/>
      <c r="D16" t="s">
        <v>39</v>
      </c>
      <c r="E16" s="26"/>
      <c r="F16" s="26"/>
      <c r="G16" s="14">
        <f t="shared" si="0"/>
        <v>1.0573802928373568</v>
      </c>
    </row>
    <row r="17" spans="1:7" x14ac:dyDescent="0.3">
      <c r="A17" t="s">
        <v>6</v>
      </c>
      <c r="B17" s="28" t="s">
        <v>139</v>
      </c>
      <c r="C17" t="s">
        <v>141</v>
      </c>
      <c r="D17" t="s">
        <v>39</v>
      </c>
      <c r="E17" s="14">
        <f>$K$2*1/60</f>
        <v>0.21147605856747134</v>
      </c>
      <c r="G17" s="14">
        <f>F17*E17</f>
        <v>0</v>
      </c>
    </row>
    <row r="18" spans="1:7" x14ac:dyDescent="0.3">
      <c r="A18" t="s">
        <v>9</v>
      </c>
      <c r="B18" s="28"/>
      <c r="C18" t="s">
        <v>147</v>
      </c>
      <c r="D18" t="s">
        <v>39</v>
      </c>
      <c r="E18" s="14">
        <f>$K$2*0.25/60</f>
        <v>5.2869014641867836E-2</v>
      </c>
      <c r="G18" s="14">
        <f>F18*E18</f>
        <v>0</v>
      </c>
    </row>
    <row r="19" spans="1:7" x14ac:dyDescent="0.3">
      <c r="A19" t="s">
        <v>11</v>
      </c>
      <c r="B19" s="28" t="s">
        <v>109</v>
      </c>
      <c r="C19" t="s">
        <v>145</v>
      </c>
      <c r="D19" t="s">
        <v>39</v>
      </c>
      <c r="E19" s="14">
        <f t="shared" ref="E19" si="1">$K$2*1/60</f>
        <v>0.21147605856747134</v>
      </c>
      <c r="G19" s="14">
        <f t="shared" ref="G19:G20" si="2">F19*E19</f>
        <v>0</v>
      </c>
    </row>
    <row r="20" spans="1:7" x14ac:dyDescent="0.3">
      <c r="A20" t="s">
        <v>11</v>
      </c>
      <c r="B20" s="28" t="s">
        <v>143</v>
      </c>
      <c r="C20" t="s">
        <v>144</v>
      </c>
      <c r="D20" t="s">
        <v>39</v>
      </c>
      <c r="E20" s="14">
        <f>$K$2*5/60</f>
        <v>1.0573802928373568</v>
      </c>
      <c r="G20" s="14">
        <f t="shared" si="2"/>
        <v>0</v>
      </c>
    </row>
    <row r="21" spans="1:7" x14ac:dyDescent="0.3">
      <c r="A21" t="s">
        <v>15</v>
      </c>
      <c r="C21" t="s">
        <v>134</v>
      </c>
      <c r="D21" t="s">
        <v>39</v>
      </c>
      <c r="E21" s="14">
        <f>$K$2*0.5/60</f>
        <v>0.10573802928373567</v>
      </c>
      <c r="G21" s="14">
        <f>E21*F21</f>
        <v>0</v>
      </c>
    </row>
    <row r="22" spans="1:7" x14ac:dyDescent="0.3">
      <c r="A22" t="s">
        <v>14</v>
      </c>
      <c r="C22" t="s">
        <v>120</v>
      </c>
      <c r="D22" t="s">
        <v>39</v>
      </c>
      <c r="E22" s="14">
        <f t="shared" ref="E22:E23" si="3">$K$2*0.5/60</f>
        <v>0.10573802928373567</v>
      </c>
      <c r="G22" s="14">
        <f t="shared" ref="G22:G23" si="4">E22*F22</f>
        <v>0</v>
      </c>
    </row>
    <row r="23" spans="1:7" x14ac:dyDescent="0.3">
      <c r="A23" t="s">
        <v>135</v>
      </c>
      <c r="C23" t="s">
        <v>120</v>
      </c>
      <c r="D23" t="s">
        <v>39</v>
      </c>
      <c r="E23" s="14">
        <f t="shared" si="3"/>
        <v>0.10573802928373567</v>
      </c>
      <c r="G23" s="14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7" sqref="E7"/>
    </sheetView>
  </sheetViews>
  <sheetFormatPr baseColWidth="10" defaultRowHeight="14.4" x14ac:dyDescent="0.3"/>
  <cols>
    <col min="1" max="1" width="17.33203125" customWidth="1"/>
    <col min="2" max="2" width="42" customWidth="1"/>
    <col min="3" max="3" width="14.88671875" customWidth="1"/>
    <col min="4" max="4" width="13.109375" customWidth="1"/>
    <col min="5" max="5" width="13.77734375" customWidth="1"/>
    <col min="6" max="6" width="16.33203125" customWidth="1"/>
    <col min="10" max="10" width="18.5546875" customWidth="1"/>
  </cols>
  <sheetData>
    <row r="1" spans="1:11" x14ac:dyDescent="0.3">
      <c r="A1" t="s">
        <v>35</v>
      </c>
      <c r="B1" t="s">
        <v>36</v>
      </c>
      <c r="C1" t="s">
        <v>38</v>
      </c>
      <c r="D1" t="s">
        <v>41</v>
      </c>
      <c r="J1" s="15" t="s">
        <v>40</v>
      </c>
      <c r="K1" s="1"/>
    </row>
    <row r="2" spans="1:11" x14ac:dyDescent="0.3">
      <c r="A2" t="s">
        <v>7</v>
      </c>
      <c r="B2" t="s">
        <v>44</v>
      </c>
      <c r="C2" t="s">
        <v>39</v>
      </c>
      <c r="D2" s="14">
        <f>K2*5/60</f>
        <v>1.0573802928373568</v>
      </c>
      <c r="J2" s="1" t="str">
        <f>Assembly!J2</f>
        <v>Operator cost/hour</v>
      </c>
      <c r="K2" s="17">
        <f>Assembly!K2</f>
        <v>12.68856351404828</v>
      </c>
    </row>
    <row r="3" spans="1:11" x14ac:dyDescent="0.3">
      <c r="A3" t="s">
        <v>46</v>
      </c>
      <c r="B3" t="s">
        <v>42</v>
      </c>
      <c r="C3" t="s">
        <v>43</v>
      </c>
      <c r="D3" s="14">
        <f>K4*5/60</f>
        <v>2.4811535417491095</v>
      </c>
      <c r="J3" s="1" t="str">
        <f>Assembly!J3</f>
        <v>Technician cost/hour</v>
      </c>
      <c r="K3" s="17">
        <f>Assembly!K3</f>
        <v>23.630193905817173</v>
      </c>
    </row>
    <row r="4" spans="1:11" x14ac:dyDescent="0.3">
      <c r="A4" t="s">
        <v>46</v>
      </c>
      <c r="B4" t="s">
        <v>49</v>
      </c>
      <c r="C4" t="s">
        <v>39</v>
      </c>
      <c r="D4" s="14">
        <f>$K$2*15/60</f>
        <v>3.1721408785120699</v>
      </c>
      <c r="J4" s="1" t="str">
        <f>Assembly!J4</f>
        <v>Welder cost/hour</v>
      </c>
      <c r="K4" s="17">
        <f>Assembly!K4</f>
        <v>29.773842500989314</v>
      </c>
    </row>
    <row r="5" spans="1:11" x14ac:dyDescent="0.3">
      <c r="A5" t="s">
        <v>46</v>
      </c>
      <c r="B5" t="s">
        <v>48</v>
      </c>
      <c r="C5" t="s">
        <v>39</v>
      </c>
      <c r="D5" s="14">
        <f>$K$2*15/60</f>
        <v>3.1721408785120699</v>
      </c>
      <c r="J5" s="1" t="str">
        <f>Assembly!J5</f>
        <v>Engineer cost/hour</v>
      </c>
      <c r="K5" s="17">
        <f>Assembly!K5</f>
        <v>41.458053027305105</v>
      </c>
    </row>
    <row r="6" spans="1:11" x14ac:dyDescent="0.3">
      <c r="A6" t="s">
        <v>46</v>
      </c>
      <c r="B6" t="s">
        <v>47</v>
      </c>
      <c r="C6" t="s">
        <v>39</v>
      </c>
      <c r="D6" s="14">
        <f>$K$2*15/60</f>
        <v>3.1721408785120699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7" sqref="D7"/>
    </sheetView>
  </sheetViews>
  <sheetFormatPr baseColWidth="10" defaultRowHeight="14.4" x14ac:dyDescent="0.3"/>
  <cols>
    <col min="1" max="1" width="26" customWidth="1"/>
    <col min="2" max="2" width="24.44140625" customWidth="1"/>
    <col min="3" max="3" width="14.109375" customWidth="1"/>
    <col min="4" max="4" width="10.44140625" customWidth="1"/>
    <col min="5" max="5" width="9.6640625" customWidth="1"/>
    <col min="10" max="10" width="18.6640625" customWidth="1"/>
  </cols>
  <sheetData>
    <row r="1" spans="1:11" x14ac:dyDescent="0.3">
      <c r="A1" t="s">
        <v>35</v>
      </c>
      <c r="B1" t="s">
        <v>36</v>
      </c>
      <c r="C1" t="s">
        <v>38</v>
      </c>
      <c r="D1" t="s">
        <v>41</v>
      </c>
      <c r="J1" s="15" t="s">
        <v>40</v>
      </c>
      <c r="K1" s="1"/>
    </row>
    <row r="2" spans="1:11" x14ac:dyDescent="0.3">
      <c r="A2" t="s">
        <v>2</v>
      </c>
      <c r="B2" t="s">
        <v>50</v>
      </c>
      <c r="C2" t="s">
        <v>39</v>
      </c>
      <c r="D2" s="14">
        <f>$K$2*10/60</f>
        <v>2.1147605856747136</v>
      </c>
      <c r="J2" s="1" t="str">
        <f>Assembly!J2</f>
        <v>Operator cost/hour</v>
      </c>
      <c r="K2" s="17">
        <f>Assembly!K2</f>
        <v>12.68856351404828</v>
      </c>
    </row>
    <row r="3" spans="1:11" x14ac:dyDescent="0.3">
      <c r="A3" t="s">
        <v>5</v>
      </c>
      <c r="B3" t="s">
        <v>50</v>
      </c>
      <c r="C3" t="s">
        <v>39</v>
      </c>
      <c r="D3" s="14">
        <f>$K$2*10/60</f>
        <v>2.1147605856747136</v>
      </c>
      <c r="J3" s="1" t="str">
        <f>Assembly!J3</f>
        <v>Technician cost/hour</v>
      </c>
      <c r="K3" s="17">
        <f>Assembly!K3</f>
        <v>23.630193905817173</v>
      </c>
    </row>
    <row r="4" spans="1:11" x14ac:dyDescent="0.3">
      <c r="J4" s="1" t="str">
        <f>Assembly!J4</f>
        <v>Welder cost/hour</v>
      </c>
      <c r="K4" s="17">
        <f>Assembly!K4</f>
        <v>29.773842500989314</v>
      </c>
    </row>
    <row r="5" spans="1:11" x14ac:dyDescent="0.3">
      <c r="J5" s="1" t="str">
        <f>Assembly!J5</f>
        <v>Engineer cost/hour</v>
      </c>
      <c r="K5" s="17">
        <f>Assembly!K5</f>
        <v>41.458053027305105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1" sqref="C1"/>
    </sheetView>
  </sheetViews>
  <sheetFormatPr baseColWidth="10" defaultRowHeight="14.4" x14ac:dyDescent="0.3"/>
  <cols>
    <col min="1" max="1" width="31.44140625" customWidth="1"/>
    <col min="2" max="2" width="23.109375" customWidth="1"/>
    <col min="3" max="3" width="14.5546875" customWidth="1"/>
    <col min="4" max="4" width="16.5546875" customWidth="1"/>
    <col min="5" max="5" width="20.109375" customWidth="1"/>
    <col min="6" max="6" width="14.33203125" customWidth="1"/>
    <col min="7" max="7" width="16.21875" customWidth="1"/>
    <col min="9" max="9" width="13" customWidth="1"/>
    <col min="11" max="11" width="15" customWidth="1"/>
    <col min="12" max="12" width="18.6640625" customWidth="1"/>
  </cols>
  <sheetData>
    <row r="1" spans="1:13" x14ac:dyDescent="0.3">
      <c r="A1" t="s">
        <v>35</v>
      </c>
      <c r="B1" t="s">
        <v>36</v>
      </c>
      <c r="C1" t="s">
        <v>60</v>
      </c>
      <c r="D1" t="s">
        <v>38</v>
      </c>
      <c r="E1" t="s">
        <v>82</v>
      </c>
      <c r="F1" t="s">
        <v>68</v>
      </c>
      <c r="G1" t="s">
        <v>62</v>
      </c>
      <c r="H1" t="s">
        <v>83</v>
      </c>
      <c r="I1" t="s">
        <v>96</v>
      </c>
      <c r="J1" t="s">
        <v>95</v>
      </c>
      <c r="L1" s="15" t="s">
        <v>40</v>
      </c>
      <c r="M1" s="1"/>
    </row>
    <row r="2" spans="1:13" x14ac:dyDescent="0.3">
      <c r="A2" s="18" t="s">
        <v>51</v>
      </c>
      <c r="B2" t="s">
        <v>59</v>
      </c>
      <c r="C2" t="s">
        <v>61</v>
      </c>
      <c r="D2" t="s">
        <v>39</v>
      </c>
      <c r="E2" s="20"/>
      <c r="F2" s="14">
        <f>M2*2/60</f>
        <v>0.42295211713494268</v>
      </c>
      <c r="H2" s="14">
        <f>G2*F2</f>
        <v>0</v>
      </c>
      <c r="I2" s="20"/>
      <c r="J2" s="20"/>
      <c r="L2" s="1" t="str">
        <f>Assembly!J2</f>
        <v>Operator cost/hour</v>
      </c>
      <c r="M2" s="17">
        <f>Assembly!K2</f>
        <v>12.68856351404828</v>
      </c>
    </row>
    <row r="3" spans="1:13" x14ac:dyDescent="0.3">
      <c r="A3" s="25" t="s">
        <v>52</v>
      </c>
      <c r="B3" t="s">
        <v>64</v>
      </c>
      <c r="C3" t="s">
        <v>65</v>
      </c>
      <c r="D3" t="s">
        <v>39</v>
      </c>
      <c r="I3" t="s">
        <v>97</v>
      </c>
      <c r="J3">
        <f>VLOOKUP(I3,$A$32:$B$34,2)</f>
        <v>3</v>
      </c>
      <c r="L3" s="1" t="str">
        <f>Assembly!J3</f>
        <v>Technician cost/hour</v>
      </c>
      <c r="M3" s="17">
        <f>Assembly!K3</f>
        <v>23.630193905817173</v>
      </c>
    </row>
    <row r="4" spans="1:13" x14ac:dyDescent="0.3">
      <c r="A4" s="25"/>
      <c r="B4" t="s">
        <v>63</v>
      </c>
      <c r="C4" t="s">
        <v>65</v>
      </c>
      <c r="D4" t="s">
        <v>39</v>
      </c>
      <c r="I4" t="s">
        <v>97</v>
      </c>
      <c r="J4">
        <f t="shared" ref="J4:J6" si="0">VLOOKUP(I4,$A$32:$B$34,2)</f>
        <v>3</v>
      </c>
      <c r="L4" s="1" t="str">
        <f>Assembly!J4</f>
        <v>Welder cost/hour</v>
      </c>
      <c r="M4" s="17">
        <f>Assembly!K4</f>
        <v>29.773842500989314</v>
      </c>
    </row>
    <row r="5" spans="1:13" x14ac:dyDescent="0.3">
      <c r="A5" s="25" t="s">
        <v>53</v>
      </c>
      <c r="B5" t="s">
        <v>64</v>
      </c>
      <c r="C5" t="s">
        <v>65</v>
      </c>
      <c r="D5" t="s">
        <v>39</v>
      </c>
      <c r="E5" s="20"/>
      <c r="I5" t="s">
        <v>97</v>
      </c>
      <c r="J5">
        <f t="shared" si="0"/>
        <v>3</v>
      </c>
      <c r="L5" s="1" t="str">
        <f>Assembly!J5</f>
        <v>Engineer cost/hour</v>
      </c>
      <c r="M5" s="17">
        <f>Assembly!K5</f>
        <v>41.458053027305105</v>
      </c>
    </row>
    <row r="6" spans="1:13" x14ac:dyDescent="0.3">
      <c r="A6" s="25" t="s">
        <v>53</v>
      </c>
      <c r="B6" t="s">
        <v>63</v>
      </c>
      <c r="C6" t="s">
        <v>65</v>
      </c>
      <c r="D6" t="s">
        <v>39</v>
      </c>
      <c r="E6" s="20"/>
      <c r="I6" t="s">
        <v>97</v>
      </c>
      <c r="J6">
        <f t="shared" si="0"/>
        <v>3</v>
      </c>
    </row>
    <row r="7" spans="1:13" x14ac:dyDescent="0.3">
      <c r="A7" s="25" t="s">
        <v>54</v>
      </c>
      <c r="B7" t="s">
        <v>69</v>
      </c>
      <c r="D7" t="s">
        <v>39</v>
      </c>
      <c r="E7" s="20"/>
      <c r="G7" t="s">
        <v>67</v>
      </c>
      <c r="I7" s="20"/>
      <c r="J7" s="20"/>
    </row>
    <row r="8" spans="1:13" x14ac:dyDescent="0.3">
      <c r="A8" s="25"/>
      <c r="B8" t="s">
        <v>70</v>
      </c>
      <c r="D8" t="s">
        <v>39</v>
      </c>
      <c r="E8" s="20"/>
      <c r="G8" t="s">
        <v>67</v>
      </c>
      <c r="I8" s="20"/>
      <c r="J8" s="20"/>
    </row>
    <row r="9" spans="1:13" x14ac:dyDescent="0.3">
      <c r="A9" s="25"/>
      <c r="B9" t="s">
        <v>72</v>
      </c>
      <c r="D9" t="s">
        <v>39</v>
      </c>
      <c r="E9" s="20"/>
      <c r="G9" t="s">
        <v>67</v>
      </c>
      <c r="I9" s="20"/>
      <c r="J9" s="20"/>
    </row>
    <row r="10" spans="1:13" x14ac:dyDescent="0.3">
      <c r="A10" s="25" t="s">
        <v>54</v>
      </c>
      <c r="B10" t="s">
        <v>71</v>
      </c>
      <c r="D10" t="s">
        <v>39</v>
      </c>
      <c r="E10" s="20"/>
      <c r="G10" t="s">
        <v>67</v>
      </c>
      <c r="I10" s="20"/>
      <c r="J10" s="20"/>
    </row>
    <row r="11" spans="1:13" x14ac:dyDescent="0.3">
      <c r="A11" s="25" t="s">
        <v>55</v>
      </c>
      <c r="B11" t="s">
        <v>69</v>
      </c>
      <c r="D11" t="s">
        <v>39</v>
      </c>
      <c r="E11" s="20"/>
      <c r="G11" t="s">
        <v>67</v>
      </c>
      <c r="I11" s="20"/>
      <c r="J11" s="20"/>
    </row>
    <row r="12" spans="1:13" x14ac:dyDescent="0.3">
      <c r="A12" s="25"/>
      <c r="B12" t="s">
        <v>70</v>
      </c>
      <c r="D12" t="s">
        <v>39</v>
      </c>
      <c r="E12" s="20"/>
      <c r="G12" t="s">
        <v>67</v>
      </c>
      <c r="I12" s="20"/>
      <c r="J12" s="20"/>
    </row>
    <row r="13" spans="1:13" x14ac:dyDescent="0.3">
      <c r="A13" s="25"/>
      <c r="B13" t="s">
        <v>72</v>
      </c>
      <c r="D13" t="s">
        <v>39</v>
      </c>
      <c r="E13" s="20"/>
      <c r="G13" t="s">
        <v>67</v>
      </c>
      <c r="I13" s="20"/>
      <c r="J13" s="20"/>
    </row>
    <row r="14" spans="1:13" x14ac:dyDescent="0.3">
      <c r="A14" s="25" t="s">
        <v>55</v>
      </c>
      <c r="B14" t="s">
        <v>71</v>
      </c>
      <c r="D14" t="s">
        <v>39</v>
      </c>
      <c r="E14" s="20"/>
      <c r="G14" t="s">
        <v>67</v>
      </c>
      <c r="I14" s="20"/>
      <c r="J14" s="20"/>
    </row>
    <row r="15" spans="1:13" x14ac:dyDescent="0.3">
      <c r="A15" s="25" t="s">
        <v>56</v>
      </c>
      <c r="B15" s="19" t="s">
        <v>76</v>
      </c>
      <c r="C15" t="s">
        <v>65</v>
      </c>
      <c r="D15" t="s">
        <v>39</v>
      </c>
      <c r="I15" s="20"/>
      <c r="J15" s="20"/>
    </row>
    <row r="16" spans="1:13" x14ac:dyDescent="0.3">
      <c r="A16" s="25"/>
      <c r="B16" s="19" t="s">
        <v>74</v>
      </c>
      <c r="C16" t="s">
        <v>65</v>
      </c>
      <c r="D16" t="s">
        <v>45</v>
      </c>
      <c r="I16" s="20"/>
      <c r="J16" s="20"/>
    </row>
    <row r="17" spans="1:10" x14ac:dyDescent="0.3">
      <c r="A17" s="25"/>
      <c r="B17" s="19" t="s">
        <v>75</v>
      </c>
      <c r="C17" t="s">
        <v>65</v>
      </c>
      <c r="D17" t="s">
        <v>73</v>
      </c>
      <c r="I17" s="20"/>
      <c r="J17" s="20"/>
    </row>
    <row r="18" spans="1:10" x14ac:dyDescent="0.3">
      <c r="A18" s="25"/>
      <c r="B18" t="s">
        <v>77</v>
      </c>
      <c r="C18" t="s">
        <v>65</v>
      </c>
      <c r="D18" t="s">
        <v>39</v>
      </c>
      <c r="I18" s="20"/>
      <c r="J18" s="20"/>
    </row>
    <row r="19" spans="1:10" x14ac:dyDescent="0.3">
      <c r="A19" s="25"/>
      <c r="B19" t="s">
        <v>78</v>
      </c>
      <c r="C19" t="s">
        <v>65</v>
      </c>
      <c r="D19" t="s">
        <v>45</v>
      </c>
      <c r="I19" s="20"/>
      <c r="J19" s="20"/>
    </row>
    <row r="20" spans="1:10" ht="13.8" customHeight="1" x14ac:dyDescent="0.3">
      <c r="A20" s="25" t="s">
        <v>56</v>
      </c>
      <c r="B20" t="s">
        <v>79</v>
      </c>
      <c r="C20" t="s">
        <v>65</v>
      </c>
      <c r="D20" t="s">
        <v>73</v>
      </c>
      <c r="I20" s="20"/>
      <c r="J20" s="20"/>
    </row>
    <row r="21" spans="1:10" x14ac:dyDescent="0.3">
      <c r="A21" s="25" t="s">
        <v>57</v>
      </c>
      <c r="B21" s="19" t="s">
        <v>76</v>
      </c>
      <c r="C21" t="s">
        <v>65</v>
      </c>
      <c r="D21" t="s">
        <v>39</v>
      </c>
      <c r="I21" s="20"/>
      <c r="J21" s="20"/>
    </row>
    <row r="22" spans="1:10" x14ac:dyDescent="0.3">
      <c r="A22" s="25"/>
      <c r="B22" s="19" t="s">
        <v>74</v>
      </c>
      <c r="C22" t="s">
        <v>65</v>
      </c>
      <c r="D22" t="s">
        <v>45</v>
      </c>
      <c r="I22" s="20"/>
      <c r="J22" s="20"/>
    </row>
    <row r="23" spans="1:10" x14ac:dyDescent="0.3">
      <c r="A23" s="25"/>
      <c r="B23" s="19" t="s">
        <v>75</v>
      </c>
      <c r="C23" t="s">
        <v>65</v>
      </c>
      <c r="D23" t="s">
        <v>73</v>
      </c>
      <c r="I23" s="20"/>
      <c r="J23" s="20"/>
    </row>
    <row r="24" spans="1:10" x14ac:dyDescent="0.3">
      <c r="A24" s="25"/>
      <c r="B24" t="s">
        <v>77</v>
      </c>
      <c r="C24" t="s">
        <v>65</v>
      </c>
      <c r="D24" t="s">
        <v>39</v>
      </c>
      <c r="I24" s="20"/>
      <c r="J24" s="20"/>
    </row>
    <row r="25" spans="1:10" x14ac:dyDescent="0.3">
      <c r="A25" s="25"/>
      <c r="B25" t="s">
        <v>78</v>
      </c>
      <c r="C25" t="s">
        <v>65</v>
      </c>
      <c r="D25" t="s">
        <v>45</v>
      </c>
      <c r="I25" s="20"/>
      <c r="J25" s="20"/>
    </row>
    <row r="26" spans="1:10" x14ac:dyDescent="0.3">
      <c r="A26" s="25"/>
      <c r="B26" t="s">
        <v>79</v>
      </c>
      <c r="C26" t="s">
        <v>65</v>
      </c>
      <c r="D26" t="s">
        <v>73</v>
      </c>
      <c r="I26" s="20"/>
      <c r="J26" s="20"/>
    </row>
    <row r="27" spans="1:10" x14ac:dyDescent="0.3">
      <c r="A27" s="18" t="s">
        <v>13</v>
      </c>
      <c r="B27" t="s">
        <v>59</v>
      </c>
      <c r="C27" t="s">
        <v>66</v>
      </c>
      <c r="D27" t="s">
        <v>39</v>
      </c>
      <c r="E27" s="20"/>
      <c r="F27" s="21">
        <f>$M$2*5/60</f>
        <v>1.0573802928373568</v>
      </c>
      <c r="H27" s="14">
        <f>F27*G27</f>
        <v>0</v>
      </c>
      <c r="I27" s="20"/>
      <c r="J27" s="20"/>
    </row>
    <row r="28" spans="1:10" x14ac:dyDescent="0.3">
      <c r="A28" s="18" t="s">
        <v>58</v>
      </c>
      <c r="B28" t="s">
        <v>59</v>
      </c>
      <c r="C28" t="s">
        <v>61</v>
      </c>
      <c r="D28" t="s">
        <v>39</v>
      </c>
      <c r="E28" s="20"/>
      <c r="F28" s="21">
        <f>$M$2*2/60</f>
        <v>0.42295211713494268</v>
      </c>
      <c r="H28" s="14">
        <f>F28*G28</f>
        <v>0</v>
      </c>
      <c r="I28" s="20"/>
      <c r="J28" s="20"/>
    </row>
    <row r="31" spans="1:10" x14ac:dyDescent="0.3">
      <c r="A31" s="15" t="s">
        <v>96</v>
      </c>
      <c r="B31" s="15" t="s">
        <v>95</v>
      </c>
    </row>
    <row r="32" spans="1:10" x14ac:dyDescent="0.3">
      <c r="A32" s="1" t="s">
        <v>98</v>
      </c>
      <c r="B32" s="1">
        <v>1</v>
      </c>
    </row>
    <row r="33" spans="1:2" x14ac:dyDescent="0.3">
      <c r="A33" s="1" t="s">
        <v>99</v>
      </c>
      <c r="B33" s="1">
        <v>0.5</v>
      </c>
    </row>
    <row r="34" spans="1:2" x14ac:dyDescent="0.3">
      <c r="A34" s="1" t="s">
        <v>97</v>
      </c>
      <c r="B34" s="1">
        <v>3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5" sqref="E5"/>
    </sheetView>
  </sheetViews>
  <sheetFormatPr baseColWidth="10" defaultRowHeight="14.4" x14ac:dyDescent="0.3"/>
  <cols>
    <col min="1" max="1" width="31.88671875" customWidth="1"/>
    <col min="2" max="2" width="21" customWidth="1"/>
    <col min="4" max="4" width="12.5546875" customWidth="1"/>
    <col min="5" max="5" width="21.88671875" customWidth="1"/>
    <col min="6" max="6" width="16.21875" customWidth="1"/>
    <col min="7" max="7" width="16.5546875" customWidth="1"/>
    <col min="8" max="8" width="11.6640625" customWidth="1"/>
    <col min="9" max="9" width="9.21875" customWidth="1"/>
    <col min="10" max="10" width="13" customWidth="1"/>
    <col min="12" max="12" width="18.21875" customWidth="1"/>
  </cols>
  <sheetData>
    <row r="1" spans="1:13" x14ac:dyDescent="0.3">
      <c r="A1" t="s">
        <v>35</v>
      </c>
      <c r="B1" t="s">
        <v>36</v>
      </c>
      <c r="C1" t="s">
        <v>60</v>
      </c>
      <c r="D1" t="s">
        <v>38</v>
      </c>
      <c r="E1" t="s">
        <v>82</v>
      </c>
      <c r="F1" t="s">
        <v>68</v>
      </c>
      <c r="G1" t="s">
        <v>62</v>
      </c>
      <c r="H1" t="s">
        <v>83</v>
      </c>
      <c r="I1" t="s">
        <v>96</v>
      </c>
      <c r="J1" t="s">
        <v>95</v>
      </c>
      <c r="L1" s="15" t="s">
        <v>40</v>
      </c>
      <c r="M1" s="1"/>
    </row>
    <row r="2" spans="1:13" x14ac:dyDescent="0.3">
      <c r="A2" s="18" t="s">
        <v>86</v>
      </c>
      <c r="B2" t="s">
        <v>94</v>
      </c>
      <c r="C2" t="s">
        <v>93</v>
      </c>
      <c r="D2" t="s">
        <v>39</v>
      </c>
      <c r="E2" s="20"/>
      <c r="F2" s="14">
        <f>M2*5/60</f>
        <v>1.0573802928373568</v>
      </c>
      <c r="H2" s="21">
        <f>F2*G2</f>
        <v>0</v>
      </c>
      <c r="I2" s="20"/>
      <c r="J2" s="20"/>
      <c r="L2" s="1" t="str">
        <f>Assembly!J2</f>
        <v>Operator cost/hour</v>
      </c>
      <c r="M2" s="17">
        <f>Assembly!K2</f>
        <v>12.68856351404828</v>
      </c>
    </row>
    <row r="3" spans="1:13" x14ac:dyDescent="0.3">
      <c r="A3" s="18" t="s">
        <v>87</v>
      </c>
      <c r="C3" t="s">
        <v>108</v>
      </c>
      <c r="D3" t="s">
        <v>39</v>
      </c>
      <c r="E3" s="20"/>
      <c r="H3" s="21"/>
      <c r="I3" s="20"/>
      <c r="J3" s="20"/>
      <c r="L3" s="1" t="str">
        <f>Assembly!J3</f>
        <v>Technician cost/hour</v>
      </c>
      <c r="M3" s="17">
        <f>Assembly!K3</f>
        <v>23.630193905817173</v>
      </c>
    </row>
    <row r="4" spans="1:13" x14ac:dyDescent="0.3">
      <c r="A4" s="18" t="s">
        <v>88</v>
      </c>
      <c r="C4" t="s">
        <v>108</v>
      </c>
      <c r="D4" t="s">
        <v>39</v>
      </c>
      <c r="H4" s="21"/>
      <c r="I4" t="s">
        <v>97</v>
      </c>
      <c r="J4">
        <f>VLOOKUP(I4,$A$13:$B$14,2)</f>
        <v>3</v>
      </c>
      <c r="L4" s="1" t="str">
        <f>Assembly!J4</f>
        <v>Welder cost/hour</v>
      </c>
      <c r="M4" s="17">
        <f>Assembly!K4</f>
        <v>29.773842500989314</v>
      </c>
    </row>
    <row r="5" spans="1:13" x14ac:dyDescent="0.3">
      <c r="A5" s="18" t="s">
        <v>89</v>
      </c>
      <c r="D5" t="s">
        <v>39</v>
      </c>
      <c r="E5" s="20"/>
      <c r="H5" s="21"/>
      <c r="I5" s="20"/>
      <c r="J5" s="20"/>
      <c r="L5" s="1" t="str">
        <f>Assembly!J5</f>
        <v>Engineer cost/hour</v>
      </c>
      <c r="M5" s="17">
        <f>Assembly!K5</f>
        <v>41.458053027305105</v>
      </c>
    </row>
    <row r="6" spans="1:13" x14ac:dyDescent="0.3">
      <c r="A6" s="25" t="s">
        <v>56</v>
      </c>
      <c r="B6" t="s">
        <v>91</v>
      </c>
      <c r="D6" t="s">
        <v>39</v>
      </c>
      <c r="E6" s="20"/>
      <c r="H6" s="21"/>
      <c r="I6" s="20"/>
      <c r="J6" s="20"/>
    </row>
    <row r="7" spans="1:13" x14ac:dyDescent="0.3">
      <c r="A7" s="25" t="s">
        <v>56</v>
      </c>
      <c r="B7" t="s">
        <v>92</v>
      </c>
      <c r="D7" t="s">
        <v>45</v>
      </c>
      <c r="E7" s="20"/>
      <c r="H7" s="21"/>
      <c r="I7" s="20"/>
      <c r="J7" s="20"/>
    </row>
    <row r="8" spans="1:13" x14ac:dyDescent="0.3">
      <c r="A8" s="25" t="s">
        <v>57</v>
      </c>
      <c r="B8" t="s">
        <v>91</v>
      </c>
      <c r="C8" t="s">
        <v>108</v>
      </c>
      <c r="D8" t="s">
        <v>39</v>
      </c>
      <c r="H8" s="21"/>
      <c r="I8" s="20"/>
      <c r="J8" s="20"/>
    </row>
    <row r="9" spans="1:13" x14ac:dyDescent="0.3">
      <c r="A9" s="25"/>
      <c r="B9" t="s">
        <v>92</v>
      </c>
      <c r="C9" t="s">
        <v>108</v>
      </c>
      <c r="D9" t="s">
        <v>45</v>
      </c>
      <c r="H9" s="21"/>
      <c r="I9" s="20"/>
      <c r="J9" s="20"/>
    </row>
    <row r="10" spans="1:13" x14ac:dyDescent="0.3">
      <c r="A10" s="18" t="s">
        <v>90</v>
      </c>
      <c r="C10" t="s">
        <v>108</v>
      </c>
      <c r="D10" t="s">
        <v>39</v>
      </c>
      <c r="E10" s="20"/>
      <c r="H10" s="21"/>
      <c r="I10" s="20"/>
      <c r="J10" s="20"/>
    </row>
    <row r="11" spans="1:13" x14ac:dyDescent="0.3">
      <c r="A11" s="18"/>
    </row>
    <row r="12" spans="1:13" x14ac:dyDescent="0.3">
      <c r="A12" s="15" t="s">
        <v>96</v>
      </c>
      <c r="B12" s="15" t="s">
        <v>95</v>
      </c>
    </row>
    <row r="13" spans="1:13" x14ac:dyDescent="0.3">
      <c r="A13" s="1" t="s">
        <v>98</v>
      </c>
      <c r="B13" s="1">
        <v>1</v>
      </c>
    </row>
    <row r="14" spans="1:13" x14ac:dyDescent="0.3">
      <c r="A14" s="1" t="s">
        <v>97</v>
      </c>
      <c r="B14" s="1">
        <v>3</v>
      </c>
    </row>
  </sheetData>
  <mergeCells count="2">
    <mergeCell ref="A8:A9"/>
    <mergeCell ref="A6:A7"/>
  </mergeCells>
  <dataValidations count="1">
    <dataValidation type="list" allowBlank="1" showInputMessage="1" showErrorMessage="1" sqref="I4">
      <formula1>"Steel,Aluminium"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19" sqref="G19"/>
    </sheetView>
  </sheetViews>
  <sheetFormatPr baseColWidth="10" defaultRowHeight="14.4" x14ac:dyDescent="0.3"/>
  <cols>
    <col min="1" max="1" width="23.6640625" customWidth="1"/>
    <col min="2" max="2" width="16.88671875" customWidth="1"/>
    <col min="3" max="3" width="16.6640625" customWidth="1"/>
    <col min="5" max="5" width="14.77734375" customWidth="1"/>
    <col min="6" max="6" width="18" customWidth="1"/>
    <col min="10" max="10" width="19.33203125" customWidth="1"/>
  </cols>
  <sheetData>
    <row r="1" spans="1:11" x14ac:dyDescent="0.3">
      <c r="A1" t="s">
        <v>35</v>
      </c>
      <c r="B1" t="s">
        <v>36</v>
      </c>
      <c r="C1" t="s">
        <v>60</v>
      </c>
      <c r="D1" t="s">
        <v>38</v>
      </c>
      <c r="E1" t="s">
        <v>68</v>
      </c>
      <c r="F1" t="s">
        <v>62</v>
      </c>
      <c r="G1" t="s">
        <v>83</v>
      </c>
      <c r="J1" s="15" t="s">
        <v>40</v>
      </c>
      <c r="K1" s="1"/>
    </row>
    <row r="2" spans="1:11" x14ac:dyDescent="0.3">
      <c r="A2" s="18" t="s">
        <v>100</v>
      </c>
      <c r="B2" t="s">
        <v>103</v>
      </c>
      <c r="C2" t="s">
        <v>105</v>
      </c>
      <c r="D2" t="s">
        <v>39</v>
      </c>
      <c r="E2" s="14">
        <f>K2*2/60</f>
        <v>0.42295211713494268</v>
      </c>
      <c r="J2" s="1" t="str">
        <f>Assembly!J2</f>
        <v>Operator cost/hour</v>
      </c>
      <c r="K2" s="17">
        <f>Assembly!K2</f>
        <v>12.68856351404828</v>
      </c>
    </row>
    <row r="3" spans="1:11" x14ac:dyDescent="0.3">
      <c r="A3" s="18" t="s">
        <v>101</v>
      </c>
      <c r="C3" t="s">
        <v>106</v>
      </c>
      <c r="D3" t="s">
        <v>39</v>
      </c>
      <c r="E3" s="14">
        <f>K2*0.5/60</f>
        <v>0.10573802928373567</v>
      </c>
      <c r="J3" s="1" t="str">
        <f>Assembly!J3</f>
        <v>Technician cost/hour</v>
      </c>
      <c r="K3" s="17">
        <f>Assembly!K3</f>
        <v>23.630193905817173</v>
      </c>
    </row>
    <row r="4" spans="1:11" x14ac:dyDescent="0.3">
      <c r="A4" s="18" t="s">
        <v>8</v>
      </c>
      <c r="D4" t="s">
        <v>39</v>
      </c>
      <c r="J4" s="1" t="str">
        <f>Assembly!J4</f>
        <v>Welder cost/hour</v>
      </c>
      <c r="K4" s="17">
        <f>Assembly!K4</f>
        <v>29.773842500989314</v>
      </c>
    </row>
    <row r="5" spans="1:11" x14ac:dyDescent="0.3">
      <c r="A5" s="18" t="s">
        <v>10</v>
      </c>
      <c r="B5" t="s">
        <v>107</v>
      </c>
      <c r="D5" t="s">
        <v>39</v>
      </c>
      <c r="J5" s="1" t="str">
        <f>Assembly!J5</f>
        <v>Engineer cost/hour</v>
      </c>
      <c r="K5" s="17">
        <f>Assembly!K5</f>
        <v>41.458053027305105</v>
      </c>
    </row>
    <row r="6" spans="1:11" x14ac:dyDescent="0.3">
      <c r="A6" s="18" t="s">
        <v>102</v>
      </c>
      <c r="D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6" sqref="I16"/>
    </sheetView>
  </sheetViews>
  <sheetFormatPr baseColWidth="10" defaultRowHeight="14.4" x14ac:dyDescent="0.3"/>
  <cols>
    <col min="1" max="1" width="19" customWidth="1"/>
    <col min="2" max="2" width="18.33203125" customWidth="1"/>
    <col min="3" max="3" width="10.5546875" customWidth="1"/>
    <col min="4" max="4" width="13.33203125" customWidth="1"/>
    <col min="5" max="5" width="16.88671875" customWidth="1"/>
  </cols>
  <sheetData>
    <row r="1" spans="1:6" x14ac:dyDescent="0.3">
      <c r="A1" t="s">
        <v>35</v>
      </c>
      <c r="B1" t="s">
        <v>36</v>
      </c>
      <c r="C1" t="s">
        <v>60</v>
      </c>
      <c r="D1" t="s">
        <v>68</v>
      </c>
      <c r="E1" t="s">
        <v>62</v>
      </c>
      <c r="F1" t="s">
        <v>83</v>
      </c>
    </row>
    <row r="2" spans="1:6" x14ac:dyDescent="0.3">
      <c r="A2" s="25" t="s">
        <v>111</v>
      </c>
      <c r="B2" t="s">
        <v>113</v>
      </c>
      <c r="C2" t="s">
        <v>114</v>
      </c>
      <c r="F2" s="21">
        <f>D2*E2</f>
        <v>0</v>
      </c>
    </row>
    <row r="3" spans="1:6" x14ac:dyDescent="0.3">
      <c r="A3" s="25"/>
      <c r="B3" t="s">
        <v>112</v>
      </c>
      <c r="C3" t="s">
        <v>115</v>
      </c>
      <c r="F3" s="21">
        <f t="shared" ref="F3:F5" si="0">D3*E3</f>
        <v>0</v>
      </c>
    </row>
    <row r="4" spans="1:6" x14ac:dyDescent="0.3">
      <c r="A4" s="25" t="s">
        <v>116</v>
      </c>
      <c r="B4" t="s">
        <v>117</v>
      </c>
      <c r="C4" t="s">
        <v>108</v>
      </c>
      <c r="F4" s="21">
        <f t="shared" si="0"/>
        <v>0</v>
      </c>
    </row>
    <row r="5" spans="1:6" x14ac:dyDescent="0.3">
      <c r="A5" s="25"/>
      <c r="B5" t="s">
        <v>118</v>
      </c>
      <c r="C5" t="s">
        <v>108</v>
      </c>
      <c r="F5" s="21">
        <f t="shared" si="0"/>
        <v>0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7" sqref="C17"/>
    </sheetView>
  </sheetViews>
  <sheetFormatPr baseColWidth="10" defaultRowHeight="14.4" x14ac:dyDescent="0.3"/>
  <cols>
    <col min="1" max="1" width="39.5546875" customWidth="1"/>
    <col min="2" max="2" width="64.21875" customWidth="1"/>
    <col min="3" max="3" width="40.21875" customWidth="1"/>
  </cols>
  <sheetData>
    <row r="1" spans="1:3" ht="15" thickBot="1" x14ac:dyDescent="0.35">
      <c r="A1" s="3" t="s">
        <v>0</v>
      </c>
      <c r="B1" s="4" t="s">
        <v>16</v>
      </c>
      <c r="C1" s="5" t="s">
        <v>27</v>
      </c>
    </row>
    <row r="2" spans="1:3" x14ac:dyDescent="0.3">
      <c r="A2" s="6" t="s">
        <v>1</v>
      </c>
      <c r="B2" s="7" t="s">
        <v>123</v>
      </c>
      <c r="C2" s="8" t="s">
        <v>28</v>
      </c>
    </row>
    <row r="3" spans="1:3" x14ac:dyDescent="0.3">
      <c r="A3" s="9"/>
      <c r="B3" s="1" t="s">
        <v>26</v>
      </c>
      <c r="C3" s="10" t="s">
        <v>29</v>
      </c>
    </row>
    <row r="4" spans="1:3" x14ac:dyDescent="0.3">
      <c r="A4" s="9"/>
      <c r="B4" s="1" t="s">
        <v>122</v>
      </c>
      <c r="C4" s="10" t="s">
        <v>121</v>
      </c>
    </row>
    <row r="5" spans="1:3" x14ac:dyDescent="0.3">
      <c r="A5" s="9"/>
      <c r="B5" s="1" t="s">
        <v>125</v>
      </c>
      <c r="C5" s="10" t="s">
        <v>121</v>
      </c>
    </row>
    <row r="6" spans="1:3" x14ac:dyDescent="0.3">
      <c r="A6" s="9" t="s">
        <v>2</v>
      </c>
      <c r="B6" s="1" t="s">
        <v>17</v>
      </c>
      <c r="C6" s="10" t="s">
        <v>30</v>
      </c>
    </row>
    <row r="7" spans="1:3" x14ac:dyDescent="0.3">
      <c r="A7" s="9" t="s">
        <v>3</v>
      </c>
      <c r="B7" s="1" t="s">
        <v>18</v>
      </c>
      <c r="C7" s="10" t="s">
        <v>133</v>
      </c>
    </row>
    <row r="8" spans="1:3" x14ac:dyDescent="0.3">
      <c r="A8" s="9" t="s">
        <v>4</v>
      </c>
      <c r="B8" s="1" t="s">
        <v>19</v>
      </c>
      <c r="C8" s="10" t="s">
        <v>31</v>
      </c>
    </row>
    <row r="9" spans="1:3" ht="28.8" x14ac:dyDescent="0.3">
      <c r="A9" s="9" t="s">
        <v>5</v>
      </c>
      <c r="B9" s="2" t="s">
        <v>20</v>
      </c>
      <c r="C9" s="10" t="s">
        <v>30</v>
      </c>
    </row>
    <row r="10" spans="1:3" x14ac:dyDescent="0.3">
      <c r="A10" s="9" t="s">
        <v>80</v>
      </c>
      <c r="B10" s="2"/>
      <c r="C10" s="10" t="s">
        <v>81</v>
      </c>
    </row>
    <row r="11" spans="1:3" x14ac:dyDescent="0.3">
      <c r="A11" s="9" t="s">
        <v>6</v>
      </c>
      <c r="B11" s="27" t="s">
        <v>136</v>
      </c>
      <c r="C11" s="10" t="s">
        <v>30</v>
      </c>
    </row>
    <row r="12" spans="1:3" x14ac:dyDescent="0.3">
      <c r="A12" s="9"/>
      <c r="B12" s="27" t="s">
        <v>17</v>
      </c>
      <c r="C12" s="10" t="s">
        <v>32</v>
      </c>
    </row>
    <row r="13" spans="1:3" x14ac:dyDescent="0.3">
      <c r="A13" s="9"/>
      <c r="B13" s="27" t="s">
        <v>137</v>
      </c>
      <c r="C13" s="10" t="s">
        <v>32</v>
      </c>
    </row>
    <row r="14" spans="1:3" x14ac:dyDescent="0.3">
      <c r="A14" s="9"/>
      <c r="B14" s="27" t="s">
        <v>138</v>
      </c>
      <c r="C14" s="10" t="s">
        <v>32</v>
      </c>
    </row>
    <row r="15" spans="1:3" x14ac:dyDescent="0.3">
      <c r="A15" s="9"/>
      <c r="B15" s="1" t="s">
        <v>139</v>
      </c>
      <c r="C15" s="10" t="s">
        <v>140</v>
      </c>
    </row>
    <row r="16" spans="1:3" x14ac:dyDescent="0.3">
      <c r="A16" s="9" t="s">
        <v>100</v>
      </c>
      <c r="B16" s="1" t="s">
        <v>103</v>
      </c>
      <c r="C16" s="10" t="s">
        <v>81</v>
      </c>
    </row>
    <row r="17" spans="1:3" x14ac:dyDescent="0.3">
      <c r="A17" s="9" t="s">
        <v>7</v>
      </c>
      <c r="B17" s="1"/>
      <c r="C17" s="10"/>
    </row>
    <row r="18" spans="1:3" x14ac:dyDescent="0.3">
      <c r="A18" s="9" t="s">
        <v>8</v>
      </c>
      <c r="B18" s="1"/>
      <c r="C18" s="10"/>
    </row>
    <row r="19" spans="1:3" x14ac:dyDescent="0.3">
      <c r="A19" s="9" t="s">
        <v>9</v>
      </c>
      <c r="B19" s="1" t="s">
        <v>21</v>
      </c>
      <c r="C19" s="10" t="s">
        <v>146</v>
      </c>
    </row>
    <row r="20" spans="1:3" ht="28.8" x14ac:dyDescent="0.3">
      <c r="A20" s="9" t="s">
        <v>10</v>
      </c>
      <c r="B20" s="2" t="s">
        <v>22</v>
      </c>
      <c r="C20" s="10" t="s">
        <v>104</v>
      </c>
    </row>
    <row r="21" spans="1:3" x14ac:dyDescent="0.3">
      <c r="A21" s="9" t="s">
        <v>11</v>
      </c>
      <c r="B21" s="1" t="s">
        <v>142</v>
      </c>
      <c r="C21" s="10" t="s">
        <v>30</v>
      </c>
    </row>
    <row r="22" spans="1:3" x14ac:dyDescent="0.3">
      <c r="A22" s="9"/>
      <c r="B22" s="1" t="s">
        <v>109</v>
      </c>
      <c r="C22" s="10" t="s">
        <v>110</v>
      </c>
    </row>
    <row r="23" spans="1:3" x14ac:dyDescent="0.3">
      <c r="A23" s="9" t="s">
        <v>12</v>
      </c>
      <c r="B23" s="1" t="s">
        <v>23</v>
      </c>
      <c r="C23" s="10" t="s">
        <v>33</v>
      </c>
    </row>
    <row r="24" spans="1:3" x14ac:dyDescent="0.3">
      <c r="A24" s="9"/>
      <c r="B24" s="1" t="s">
        <v>24</v>
      </c>
      <c r="C24" s="10" t="s">
        <v>31</v>
      </c>
    </row>
    <row r="25" spans="1:3" x14ac:dyDescent="0.3">
      <c r="A25" s="9"/>
      <c r="B25" s="1" t="s">
        <v>25</v>
      </c>
      <c r="C25" s="10" t="s">
        <v>31</v>
      </c>
    </row>
    <row r="26" spans="1:3" x14ac:dyDescent="0.3">
      <c r="A26" s="9" t="s">
        <v>13</v>
      </c>
      <c r="B26" s="1" t="s">
        <v>85</v>
      </c>
      <c r="C26" s="10" t="s">
        <v>32</v>
      </c>
    </row>
    <row r="27" spans="1:3" x14ac:dyDescent="0.3">
      <c r="A27" s="9" t="s">
        <v>14</v>
      </c>
      <c r="B27" s="1"/>
      <c r="C27" s="10" t="s">
        <v>34</v>
      </c>
    </row>
    <row r="28" spans="1:3" x14ac:dyDescent="0.3">
      <c r="A28" s="22" t="s">
        <v>84</v>
      </c>
      <c r="B28" s="23"/>
      <c r="C28" s="24" t="s">
        <v>81</v>
      </c>
    </row>
    <row r="29" spans="1:3" ht="15" thickBot="1" x14ac:dyDescent="0.35">
      <c r="A29" s="11" t="s">
        <v>15</v>
      </c>
      <c r="B29" s="12"/>
      <c r="C29" s="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2019-06-05T20:53:48Z</dcterms:created>
  <dcterms:modified xsi:type="dcterms:W3CDTF">2019-06-17T22:20:45Z</dcterms:modified>
</cp:coreProperties>
</file>