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PNE\t1_confection\A1_Outputs\"/>
    </mc:Choice>
  </mc:AlternateContent>
  <xr:revisionPtr revIDLastSave="0" documentId="13_ncr:1_{B798EFFB-E964-4728-BCF5-A6056D70635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Industry Fuel Distribution" sheetId="8" r:id="rId8"/>
    <sheet name="Industry Techs" sheetId="9" r:id="rId9"/>
    <sheet name="Industry Groups" sheetId="10" r:id="rId10"/>
    <sheet name="Other_Techs" sheetId="11" r:id="rId11"/>
  </sheets>
  <definedNames>
    <definedName name="_xlnm._FilterDatabase" localSheetId="0" hidden="1">'Fixed Horizon Parameters'!$A$1:$I$347</definedName>
    <definedName name="_xlnm._FilterDatabase" localSheetId="8" hidden="1">'Industry Techs'!$A$1:$AO$157</definedName>
    <definedName name="_xlnm._FilterDatabase" localSheetId="1" hidden="1">'Primary Techs'!$A$1:$AP$201</definedName>
    <definedName name="_xlnm._FilterDatabase" localSheetId="5" hidden="1">'Vehicle Techs'!$A$1:$AQ$201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0" i="9" l="1"/>
  <c r="K150" i="9" s="1"/>
  <c r="L150" i="9" s="1"/>
  <c r="M150" i="9" s="1"/>
  <c r="N150" i="9" s="1"/>
  <c r="O150" i="9" s="1"/>
  <c r="P150" i="9" s="1"/>
  <c r="Q150" i="9" s="1"/>
  <c r="R150" i="9" s="1"/>
  <c r="S150" i="9" s="1"/>
  <c r="T150" i="9" s="1"/>
  <c r="U150" i="9" s="1"/>
  <c r="V150" i="9" s="1"/>
  <c r="W150" i="9" s="1"/>
  <c r="X150" i="9" s="1"/>
  <c r="Y150" i="9" s="1"/>
  <c r="Z150" i="9" s="1"/>
  <c r="AA150" i="9" s="1"/>
  <c r="AB150" i="9" s="1"/>
  <c r="AC150" i="9" s="1"/>
  <c r="AD150" i="9" s="1"/>
  <c r="AE150" i="9" s="1"/>
  <c r="AF150" i="9" s="1"/>
  <c r="AG150" i="9" s="1"/>
  <c r="AH150" i="9" s="1"/>
  <c r="AI150" i="9" s="1"/>
  <c r="AJ150" i="9" s="1"/>
  <c r="AK150" i="9" s="1"/>
  <c r="AL150" i="9" s="1"/>
  <c r="AM150" i="9" s="1"/>
  <c r="AN150" i="9" s="1"/>
  <c r="AO150" i="9" s="1"/>
  <c r="J134" i="9"/>
  <c r="K134" i="9" s="1"/>
  <c r="L134" i="9" s="1"/>
  <c r="M134" i="9" s="1"/>
  <c r="N134" i="9" s="1"/>
  <c r="O134" i="9" s="1"/>
  <c r="P134" i="9" s="1"/>
  <c r="Q134" i="9" s="1"/>
  <c r="R134" i="9" s="1"/>
  <c r="S134" i="9" s="1"/>
  <c r="T134" i="9" s="1"/>
  <c r="U134" i="9" s="1"/>
  <c r="V134" i="9" s="1"/>
  <c r="W134" i="9" s="1"/>
  <c r="X134" i="9" s="1"/>
  <c r="Y134" i="9" s="1"/>
  <c r="Z134" i="9" s="1"/>
  <c r="AA134" i="9" s="1"/>
  <c r="AB134" i="9" s="1"/>
  <c r="AC134" i="9" s="1"/>
  <c r="AD134" i="9" s="1"/>
  <c r="AE134" i="9" s="1"/>
  <c r="AF134" i="9" s="1"/>
  <c r="AG134" i="9" s="1"/>
  <c r="AH134" i="9" s="1"/>
  <c r="AI134" i="9" s="1"/>
  <c r="AJ134" i="9" s="1"/>
  <c r="AK134" i="9" s="1"/>
  <c r="AL134" i="9" s="1"/>
  <c r="AM134" i="9" s="1"/>
  <c r="AN134" i="9" s="1"/>
  <c r="AO134" i="9" s="1"/>
  <c r="J124" i="9"/>
  <c r="K124" i="9" s="1"/>
  <c r="L124" i="9" s="1"/>
  <c r="M124" i="9" s="1"/>
  <c r="N124" i="9" s="1"/>
  <c r="O124" i="9" s="1"/>
  <c r="P124" i="9" s="1"/>
  <c r="Q124" i="9" s="1"/>
  <c r="R124" i="9" s="1"/>
  <c r="S124" i="9" s="1"/>
  <c r="T124" i="9" s="1"/>
  <c r="U124" i="9" s="1"/>
  <c r="V124" i="9" s="1"/>
  <c r="W124" i="9" s="1"/>
  <c r="X124" i="9" s="1"/>
  <c r="Y124" i="9" s="1"/>
  <c r="Z124" i="9" s="1"/>
  <c r="AA124" i="9" s="1"/>
  <c r="AB124" i="9" s="1"/>
  <c r="AC124" i="9" s="1"/>
  <c r="AD124" i="9" s="1"/>
  <c r="AE124" i="9" s="1"/>
  <c r="AF124" i="9" s="1"/>
  <c r="AG124" i="9" s="1"/>
  <c r="AH124" i="9" s="1"/>
  <c r="AI124" i="9" s="1"/>
  <c r="AJ124" i="9" s="1"/>
  <c r="AK124" i="9" s="1"/>
  <c r="AL124" i="9" s="1"/>
  <c r="AM124" i="9" s="1"/>
  <c r="AN124" i="9" s="1"/>
  <c r="AO124" i="9" s="1"/>
  <c r="J119" i="9"/>
  <c r="K119" i="9" s="1"/>
  <c r="L119" i="9" s="1"/>
  <c r="M119" i="9" s="1"/>
  <c r="N119" i="9" s="1"/>
  <c r="O119" i="9" s="1"/>
  <c r="P119" i="9" s="1"/>
  <c r="Q119" i="9" s="1"/>
  <c r="R119" i="9" s="1"/>
  <c r="S119" i="9" s="1"/>
  <c r="T119" i="9" s="1"/>
  <c r="U119" i="9" s="1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AH119" i="9" s="1"/>
  <c r="AI119" i="9" s="1"/>
  <c r="AJ119" i="9" s="1"/>
  <c r="AK119" i="9" s="1"/>
  <c r="AL119" i="9" s="1"/>
  <c r="AM119" i="9" s="1"/>
  <c r="AN119" i="9" s="1"/>
  <c r="AO119" i="9" s="1"/>
  <c r="J114" i="9"/>
  <c r="K114" i="9" s="1"/>
  <c r="L114" i="9" s="1"/>
  <c r="M114" i="9" s="1"/>
  <c r="N114" i="9" s="1"/>
  <c r="O114" i="9" s="1"/>
  <c r="P114" i="9" s="1"/>
  <c r="Q114" i="9" s="1"/>
  <c r="R114" i="9" s="1"/>
  <c r="S114" i="9" s="1"/>
  <c r="T114" i="9" s="1"/>
  <c r="U114" i="9" s="1"/>
  <c r="V114" i="9" s="1"/>
  <c r="W114" i="9" s="1"/>
  <c r="X114" i="9" s="1"/>
  <c r="Y114" i="9" s="1"/>
  <c r="Z114" i="9" s="1"/>
  <c r="AA114" i="9" s="1"/>
  <c r="AB114" i="9" s="1"/>
  <c r="AC114" i="9" s="1"/>
  <c r="AD114" i="9" s="1"/>
  <c r="AE114" i="9" s="1"/>
  <c r="AF114" i="9" s="1"/>
  <c r="AG114" i="9" s="1"/>
  <c r="AH114" i="9" s="1"/>
  <c r="AI114" i="9" s="1"/>
  <c r="AJ114" i="9" s="1"/>
  <c r="AK114" i="9" s="1"/>
  <c r="AL114" i="9" s="1"/>
  <c r="AM114" i="9" s="1"/>
  <c r="AN114" i="9" s="1"/>
  <c r="AO114" i="9" s="1"/>
  <c r="J109" i="9"/>
  <c r="K109" i="9" s="1"/>
  <c r="L109" i="9" s="1"/>
  <c r="M109" i="9" s="1"/>
  <c r="N109" i="9" s="1"/>
  <c r="O109" i="9" s="1"/>
  <c r="P109" i="9" s="1"/>
  <c r="Q109" i="9" s="1"/>
  <c r="R109" i="9" s="1"/>
  <c r="S109" i="9" s="1"/>
  <c r="T109" i="9" s="1"/>
  <c r="U109" i="9" s="1"/>
  <c r="V109" i="9" s="1"/>
  <c r="W109" i="9" s="1"/>
  <c r="X109" i="9" s="1"/>
  <c r="Y109" i="9" s="1"/>
  <c r="Z109" i="9" s="1"/>
  <c r="AA109" i="9" s="1"/>
  <c r="AB109" i="9" s="1"/>
  <c r="AC109" i="9" s="1"/>
  <c r="AD109" i="9" s="1"/>
  <c r="AE109" i="9" s="1"/>
  <c r="AF109" i="9" s="1"/>
  <c r="AG109" i="9" s="1"/>
  <c r="AH109" i="9" s="1"/>
  <c r="AI109" i="9" s="1"/>
  <c r="AJ109" i="9" s="1"/>
  <c r="AK109" i="9" s="1"/>
  <c r="AL109" i="9" s="1"/>
  <c r="AM109" i="9" s="1"/>
  <c r="AN109" i="9" s="1"/>
  <c r="AO109" i="9" s="1"/>
  <c r="J99" i="9"/>
  <c r="K99" i="9" s="1"/>
  <c r="L99" i="9" s="1"/>
  <c r="M99" i="9" s="1"/>
  <c r="N99" i="9" s="1"/>
  <c r="O99" i="9" s="1"/>
  <c r="P99" i="9" s="1"/>
  <c r="Q99" i="9" s="1"/>
  <c r="R99" i="9" s="1"/>
  <c r="S99" i="9" s="1"/>
  <c r="T99" i="9" s="1"/>
  <c r="U99" i="9" s="1"/>
  <c r="V99" i="9" s="1"/>
  <c r="W99" i="9" s="1"/>
  <c r="X99" i="9" s="1"/>
  <c r="Y99" i="9" s="1"/>
  <c r="Z99" i="9" s="1"/>
  <c r="AA99" i="9" s="1"/>
  <c r="AB99" i="9" s="1"/>
  <c r="AC99" i="9" s="1"/>
  <c r="AD99" i="9" s="1"/>
  <c r="AE99" i="9" s="1"/>
  <c r="AF99" i="9" s="1"/>
  <c r="AG99" i="9" s="1"/>
  <c r="AH99" i="9" s="1"/>
  <c r="AI99" i="9" s="1"/>
  <c r="AJ99" i="9" s="1"/>
  <c r="AK99" i="9" s="1"/>
  <c r="AL99" i="9" s="1"/>
  <c r="AM99" i="9" s="1"/>
  <c r="AN99" i="9" s="1"/>
  <c r="AO99" i="9" s="1"/>
  <c r="J94" i="9"/>
  <c r="K94" i="9" s="1"/>
  <c r="L94" i="9" s="1"/>
  <c r="M94" i="9" s="1"/>
  <c r="N94" i="9" s="1"/>
  <c r="O94" i="9" s="1"/>
  <c r="P94" i="9" s="1"/>
  <c r="Q94" i="9" s="1"/>
  <c r="R94" i="9" s="1"/>
  <c r="S94" i="9" s="1"/>
  <c r="T94" i="9" s="1"/>
  <c r="U94" i="9" s="1"/>
  <c r="V94" i="9" s="1"/>
  <c r="W94" i="9" s="1"/>
  <c r="X94" i="9" s="1"/>
  <c r="Y94" i="9" s="1"/>
  <c r="Z94" i="9" s="1"/>
  <c r="AA94" i="9" s="1"/>
  <c r="AB94" i="9" s="1"/>
  <c r="AC94" i="9" s="1"/>
  <c r="AD94" i="9" s="1"/>
  <c r="AE94" i="9" s="1"/>
  <c r="AF94" i="9" s="1"/>
  <c r="AG94" i="9" s="1"/>
  <c r="AH94" i="9" s="1"/>
  <c r="AI94" i="9" s="1"/>
  <c r="AJ94" i="9" s="1"/>
  <c r="AK94" i="9" s="1"/>
  <c r="AL94" i="9" s="1"/>
  <c r="AM94" i="9" s="1"/>
  <c r="AN94" i="9" s="1"/>
  <c r="AO94" i="9" s="1"/>
  <c r="J89" i="9"/>
  <c r="K89" i="9" s="1"/>
  <c r="L89" i="9" s="1"/>
  <c r="M89" i="9" s="1"/>
  <c r="N89" i="9" s="1"/>
  <c r="O89" i="9" s="1"/>
  <c r="P89" i="9" s="1"/>
  <c r="Q89" i="9" s="1"/>
  <c r="R89" i="9" s="1"/>
  <c r="S89" i="9" s="1"/>
  <c r="T89" i="9" s="1"/>
  <c r="U89" i="9" s="1"/>
  <c r="V89" i="9" s="1"/>
  <c r="W89" i="9" s="1"/>
  <c r="X89" i="9" s="1"/>
  <c r="Y89" i="9" s="1"/>
  <c r="Z89" i="9" s="1"/>
  <c r="AA89" i="9" s="1"/>
  <c r="AB89" i="9" s="1"/>
  <c r="AC89" i="9" s="1"/>
  <c r="AD89" i="9" s="1"/>
  <c r="AE89" i="9" s="1"/>
  <c r="AF89" i="9" s="1"/>
  <c r="AG89" i="9" s="1"/>
  <c r="AH89" i="9" s="1"/>
  <c r="AI89" i="9" s="1"/>
  <c r="AJ89" i="9" s="1"/>
  <c r="AK89" i="9" s="1"/>
  <c r="AL89" i="9" s="1"/>
  <c r="AM89" i="9" s="1"/>
  <c r="AN89" i="9" s="1"/>
  <c r="AO89" i="9" s="1"/>
  <c r="J84" i="9"/>
  <c r="K84" i="9" s="1"/>
  <c r="L84" i="9" s="1"/>
  <c r="M84" i="9" s="1"/>
  <c r="N84" i="9" s="1"/>
  <c r="O84" i="9" s="1"/>
  <c r="P84" i="9" s="1"/>
  <c r="Q84" i="9" s="1"/>
  <c r="R84" i="9" s="1"/>
  <c r="S84" i="9" s="1"/>
  <c r="T84" i="9" s="1"/>
  <c r="U84" i="9" s="1"/>
  <c r="V84" i="9" s="1"/>
  <c r="W84" i="9" s="1"/>
  <c r="X84" i="9" s="1"/>
  <c r="Y84" i="9" s="1"/>
  <c r="Z84" i="9" s="1"/>
  <c r="AA84" i="9" s="1"/>
  <c r="AB84" i="9" s="1"/>
  <c r="AC84" i="9" s="1"/>
  <c r="AD84" i="9" s="1"/>
  <c r="AE84" i="9" s="1"/>
  <c r="AF84" i="9" s="1"/>
  <c r="AG84" i="9" s="1"/>
  <c r="AH84" i="9" s="1"/>
  <c r="AI84" i="9" s="1"/>
  <c r="AJ84" i="9" s="1"/>
  <c r="AK84" i="9" s="1"/>
  <c r="AL84" i="9" s="1"/>
  <c r="AM84" i="9" s="1"/>
  <c r="AN84" i="9" s="1"/>
  <c r="AO84" i="9" s="1"/>
  <c r="J34" i="9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AN34" i="9" s="1"/>
  <c r="AO34" i="9" s="1"/>
  <c r="J29" i="9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J4" i="9" l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N116" i="2" l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K96" i="2"/>
  <c r="L96" i="2" s="1"/>
  <c r="M96" i="2" s="1"/>
  <c r="N96" i="2" s="1"/>
  <c r="O96" i="2" s="1"/>
  <c r="P96" i="2" s="1"/>
  <c r="Q96" i="2" s="1"/>
  <c r="R96" i="2" s="1"/>
  <c r="S96" i="2" s="1"/>
  <c r="T96" i="2" s="1"/>
  <c r="V96" i="2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O126" i="2"/>
  <c r="N126" i="2"/>
  <c r="M126" i="2"/>
  <c r="L126" i="2"/>
  <c r="K126" i="2"/>
  <c r="J126" i="2"/>
  <c r="O106" i="2"/>
  <c r="N106" i="2"/>
  <c r="M106" i="2"/>
  <c r="L106" i="2"/>
  <c r="K106" i="2"/>
  <c r="J106" i="2"/>
  <c r="Q106" i="2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Q126" i="2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P136" i="2" l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O136" i="2"/>
  <c r="N136" i="2"/>
  <c r="M136" i="2"/>
  <c r="L136" i="2"/>
  <c r="K136" i="2"/>
  <c r="J136" i="2"/>
  <c r="P146" i="2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AK146" i="2" s="1"/>
  <c r="AL146" i="2" s="1"/>
  <c r="AM146" i="2" s="1"/>
  <c r="AN146" i="2" s="1"/>
  <c r="O146" i="2"/>
  <c r="N146" i="2"/>
  <c r="M146" i="2"/>
  <c r="L146" i="2"/>
  <c r="K146" i="2"/>
  <c r="J146" i="2"/>
  <c r="V80" i="2" l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J80" i="2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V70" i="2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J70" i="2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I103" i="2"/>
  <c r="I102" i="2"/>
  <c r="I143" i="2"/>
  <c r="I142" i="2"/>
  <c r="I133" i="2" l="1"/>
  <c r="I132" i="2" l="1"/>
  <c r="I147" i="9" l="1"/>
  <c r="I142" i="9"/>
  <c r="I143" i="9"/>
  <c r="AO53" i="2" l="1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L54" i="2" l="1"/>
  <c r="K54" i="2"/>
  <c r="J54" i="2"/>
  <c r="I54" i="2"/>
  <c r="I13" i="2" l="1"/>
  <c r="K3" i="2"/>
  <c r="I3" i="2"/>
  <c r="K13" i="2"/>
  <c r="J13" i="2"/>
  <c r="J44" i="2"/>
  <c r="I44" i="2" s="1"/>
  <c r="J3" i="2"/>
  <c r="W59" i="6" l="1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7" i="3"/>
  <c r="I4" i="3"/>
  <c r="J175" i="2"/>
  <c r="K175" i="2" s="1"/>
  <c r="I153" i="2"/>
  <c r="I73" i="2"/>
  <c r="K34" i="2"/>
  <c r="J34" i="2"/>
  <c r="L34" i="2" s="1"/>
  <c r="L24" i="2"/>
  <c r="L14" i="2"/>
  <c r="L13" i="2" s="1"/>
  <c r="L4" i="2"/>
  <c r="L3" i="2" s="1"/>
  <c r="J165" i="2" l="1"/>
  <c r="L175" i="2"/>
  <c r="K165" i="2"/>
  <c r="L165" i="2" l="1"/>
  <c r="M175" i="2"/>
  <c r="N175" i="2" l="1"/>
  <c r="M165" i="2"/>
  <c r="O175" i="2" l="1"/>
  <c r="N165" i="2"/>
  <c r="P175" i="2" l="1"/>
  <c r="O165" i="2"/>
  <c r="Q175" i="2" l="1"/>
  <c r="P165" i="2"/>
  <c r="Q165" i="2" l="1"/>
  <c r="R175" i="2"/>
  <c r="S175" i="2" l="1"/>
  <c r="R165" i="2"/>
  <c r="T175" i="2" l="1"/>
  <c r="S165" i="2"/>
  <c r="T165" i="2" l="1"/>
  <c r="U175" i="2"/>
  <c r="V175" i="2" l="1"/>
  <c r="U165" i="2"/>
  <c r="W175" i="2" l="1"/>
  <c r="V165" i="2"/>
  <c r="X175" i="2" l="1"/>
  <c r="W165" i="2"/>
  <c r="Y175" i="2" l="1"/>
  <c r="X165" i="2"/>
  <c r="Y165" i="2" l="1"/>
  <c r="Z175" i="2"/>
  <c r="AA175" i="2" l="1"/>
  <c r="Z165" i="2"/>
  <c r="AB175" i="2" l="1"/>
  <c r="AA165" i="2"/>
  <c r="AC175" i="2" l="1"/>
  <c r="AB165" i="2"/>
  <c r="AD175" i="2" l="1"/>
  <c r="AC165" i="2"/>
  <c r="AE175" i="2" l="1"/>
  <c r="AD165" i="2"/>
  <c r="AF175" i="2" l="1"/>
  <c r="AE165" i="2"/>
  <c r="AG175" i="2" l="1"/>
  <c r="AF165" i="2"/>
  <c r="AG165" i="2" l="1"/>
  <c r="AH175" i="2"/>
  <c r="AI175" i="2" l="1"/>
  <c r="AH165" i="2"/>
  <c r="AJ175" i="2" l="1"/>
  <c r="AI165" i="2"/>
  <c r="AK175" i="2" l="1"/>
  <c r="AJ165" i="2"/>
  <c r="AL175" i="2" l="1"/>
  <c r="AK165" i="2"/>
  <c r="AM175" i="2" l="1"/>
  <c r="AL165" i="2"/>
  <c r="AN175" i="2" l="1"/>
  <c r="AM165" i="2"/>
  <c r="AO175" i="2" l="1"/>
  <c r="AO165" i="2" s="1"/>
  <c r="AN1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07" authorId="0" shapeId="0" xr:uid="{D724B5E8-3CBC-4C46-9E8A-93465DDC51BA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7" authorId="0" shapeId="0" xr:uid="{3420A828-7B41-4B79-A7D7-3AD98A4137FA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H109" authorId="0" shapeId="0" xr:uid="{04F10F30-F024-499F-A5D9-F9AB00E62017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11" authorId="0" shapeId="0" xr:uid="{F9366564-0FAC-4A5E-9023-0527960C5CEE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15" authorId="0" shapeId="0" xr:uid="{B0D34F41-F3DA-4A07-B5EC-4B483EF01915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17" authorId="0" shapeId="0" xr:uid="{B1D115BA-CEAF-4C37-9191-17A9DD630E7E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7" authorId="0" shapeId="0" xr:uid="{BC785AA6-E833-461E-BE1F-39CDB3238D3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31" authorId="0" shapeId="0" xr:uid="{18366CDA-205F-4B1A-A517-371550EA89AB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37" authorId="0" shapeId="0" xr:uid="{C9506929-39B8-4FD1-9E9C-5B360643757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1" authorId="0" shapeId="0" xr:uid="{E954A396-FBA2-4196-9323-C1C4039D3B1D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3" authorId="0" shapeId="0" xr:uid="{BC28876F-5BB6-4575-ADCB-CCCB0C8E67D2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45" authorId="0" shapeId="0" xr:uid="{4B895206-1E3C-4159-96AE-D247C40676F8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47" authorId="0" shapeId="0" xr:uid="{BEAFAD9C-4F88-459D-8BCF-04C2D69C74A8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9" authorId="0" shapeId="0" xr:uid="{13A4C36C-49E0-40F4-8308-459F4C290DEB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1" authorId="0" shapeId="0" xr:uid="{9FAF00E3-814B-46F6-BE9B-246DFE34418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63" authorId="0" shapeId="0" xr:uid="{E800CB30-0E1E-4CA7-93ED-FADE285D7065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H175" authorId="0" shapeId="0" xr:uid="{36BED9C1-847B-4CF0-A4B1-671D93FCFEB6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</authors>
  <commentList>
    <comment ref="AP3" authorId="0" shapeId="0" xr:uid="{3562BE78-B7E7-466D-9D8C-ACA4DDC55F29}">
      <text>
        <r>
          <rPr>
            <b/>
            <sz val="9"/>
            <color indexed="81"/>
            <rFont val="Tahoma"/>
            <family val="2"/>
          </rPr>
          <t>Full analysis is here: /
WORKING_MODEL_FRAMEWORK_Sep2020
/
Scenario_Confection
/
_manual_manipulations
/
A-O_Prices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1" shapeId="0" xr:uid="{AF3AF07D-EBF1-4132-8A80-A48704293D7A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14" authorId="1" shapeId="0" xr:uid="{954AE361-FE8F-4C4C-B4EB-F8C855F6C98C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24" authorId="1" shapeId="0" xr:uid="{7F6B15CE-AF21-4DD7-A6EE-98279D5ACA7B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H33" authorId="1" shapeId="0" xr:uid="{BD0C8E44-5EDC-4A40-ABF7-9065FD8A18C0}">
      <text>
        <r>
          <rPr>
            <b/>
            <sz val="9"/>
            <color indexed="81"/>
            <rFont val="Tahoma"/>
            <family val="2"/>
          </rPr>
          <t>This is according to WEO</t>
        </r>
      </text>
    </comment>
    <comment ref="I34" authorId="1" shapeId="0" xr:uid="{80C05613-DE7B-4F82-89AD-AF29A49D891C}">
      <text>
        <r>
          <rPr>
            <b/>
            <sz val="9"/>
            <color indexed="81"/>
            <rFont val="Tahoma"/>
            <family val="2"/>
          </rPr>
          <t>We have estimated fuel oil prices specifically</t>
        </r>
      </text>
    </comment>
    <comment ref="J34" authorId="1" shapeId="0" xr:uid="{1045F4B4-0532-46F1-AAFF-F4A4EC6CAEC4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K34" authorId="1" shapeId="0" xr:uid="{79E726F6-B2E7-4254-8F22-3E5D77FAFD71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L34" authorId="1" shapeId="0" xr:uid="{1D346FC6-85FB-48BA-8305-9A5DDE818C4F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U100" authorId="1" shapeId="0" xr:uid="{1315F96D-1594-49B9-85E1-0A17CEE8F6E9}">
      <text>
        <r>
          <rPr>
            <b/>
            <sz val="9"/>
            <color indexed="81"/>
            <rFont val="Tahoma"/>
            <family val="2"/>
          </rPr>
          <t>Based on PEG-ICE data comparing the Total Installed Capacity // Yearly Production</t>
        </r>
      </text>
    </comment>
    <comment ref="G182" authorId="1" shapeId="0" xr:uid="{E2391B53-E794-42E3-9B2F-3DDA0E08238B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92" authorId="1" shapeId="0" xr:uid="{05D0F1BF-BEE7-4636-8085-F0BC31FFCF77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4" authorId="0" shapeId="0" xr:uid="{324013B9-B464-4E44-B571-828A9F4E66AC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  <comment ref="I7" authorId="0" shapeId="0" xr:uid="{79711DC3-06DA-4F5E-9E3C-8A58F972A48F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CB32913B-9E8D-4F82-978C-5F6B600052EB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5" authorId="0" shapeId="0" xr:uid="{B5BEA37F-EA22-47E2-9072-4092EF9239D2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8" authorId="0" shapeId="0" xr:uid="{FB1CA271-FB89-4B53-BD55-6ECA85F8315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1" authorId="0" shapeId="0" xr:uid="{DD38F8C7-4C6F-4C31-B4FF-8D70D538EEBE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4" authorId="0" shapeId="0" xr:uid="{270EE8F4-D8D7-4710-A854-27CA8EE2CBA3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7" authorId="0" shapeId="0" xr:uid="{D065FAA8-B1E5-47D5-8BEF-2444A3620B6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0" authorId="0" shapeId="0" xr:uid="{CBADC259-D17F-4E21-9071-66E38896AD02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3" authorId="0" shapeId="0" xr:uid="{68C94EDA-FF56-475A-AADC-D06477A206A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F67" authorId="0" shapeId="0" xr:uid="{CBB31104-9CC3-4D93-A52A-21730B05A18E}">
      <text>
        <r>
          <rPr>
            <b/>
            <sz val="9"/>
            <color indexed="81"/>
            <rFont val="Tahoma"/>
            <family val="2"/>
          </rPr>
          <t>Relative Values come from previous model and are found inside the RDM folder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7" authorId="0" shapeId="0" xr:uid="{E59FB0F2-6958-4D1D-8B1A-44443E80BD9A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I73" authorId="0" shapeId="0" xr:uid="{13388D77-9F70-4CC2-A63C-B736A2FF428F}">
      <text>
        <r>
          <rPr>
            <b/>
            <sz val="9"/>
            <color indexed="81"/>
            <rFont val="Tahoma"/>
            <family val="2"/>
          </rPr>
          <t>Changed to 2% rukle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4A43A263-826C-4344-AC19-25553A7FBE2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<sst xmlns="http://schemas.openxmlformats.org/spreadsheetml/2006/main" count="5654" uniqueCount="466">
  <si>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</si>
  <si>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</si>
  <si>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</si>
  <si>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</si>
  <si>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</si>
  <si>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</si>
  <si>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</si>
  <si>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</si>
  <si>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</si>
  <si>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</si>
  <si>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</si>
  <si>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</si>
  <si>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</si>
  <si>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</si>
  <si>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Industry Fuel Distribution</t>
  </si>
  <si>
    <t>DIST_DSL</t>
  </si>
  <si>
    <t>DIST_GSL</t>
  </si>
  <si>
    <t>DIST_LPG</t>
  </si>
  <si>
    <t>DIST_FOI</t>
  </si>
  <si>
    <t>DIST_COK</t>
  </si>
  <si>
    <t>DIST_NGS</t>
  </si>
  <si>
    <t>PPHDAM</t>
  </si>
  <si>
    <t>PPHROR</t>
  </si>
  <si>
    <t>PPGEO</t>
  </si>
  <si>
    <t>PPWNDON</t>
  </si>
  <si>
    <t>PPPVT</t>
  </si>
  <si>
    <t>PPPVD</t>
  </si>
  <si>
    <t>PPPVDS</t>
  </si>
  <si>
    <t>PPBIO</t>
  </si>
  <si>
    <t>PPDSL</t>
  </si>
  <si>
    <t>PPFOI</t>
  </si>
  <si>
    <t>DIST_BM</t>
  </si>
  <si>
    <t>DIST_BF</t>
  </si>
  <si>
    <t>ELE_TRANS</t>
  </si>
  <si>
    <t>ELE_DIST</t>
  </si>
  <si>
    <t>HYD_G_PROD</t>
  </si>
  <si>
    <t>HYD_DIST</t>
  </si>
  <si>
    <t>T5DSLAGR</t>
  </si>
  <si>
    <t>T5ELEAGR</t>
  </si>
  <si>
    <t>T5LPGCOM</t>
  </si>
  <si>
    <t>T5ELECOM</t>
  </si>
  <si>
    <t>T5ELEPUB</t>
  </si>
  <si>
    <t>T5LPGRES</t>
  </si>
  <si>
    <t>T5ELERES</t>
  </si>
  <si>
    <t>T5ELEEXP</t>
  </si>
  <si>
    <t>T4DSL_PRI</t>
  </si>
  <si>
    <t>T4GSL_PRI</t>
  </si>
  <si>
    <t>T4LPG_PRI</t>
  </si>
  <si>
    <t>T4ELE_PRI</t>
  </si>
  <si>
    <t>T4DSL_PUB</t>
  </si>
  <si>
    <t>T4LPG_PUB</t>
  </si>
  <si>
    <t>T4ELE_PUB</t>
  </si>
  <si>
    <t>T4HYD_PUB</t>
  </si>
  <si>
    <t>T4GSL_PUB</t>
  </si>
  <si>
    <t>T4ELE_HEA</t>
  </si>
  <si>
    <t>T4DSL_HEA</t>
  </si>
  <si>
    <t>T4LPG_HEA</t>
  </si>
  <si>
    <t>T4HYD_HEA</t>
  </si>
  <si>
    <t>T4DSL_LIG</t>
  </si>
  <si>
    <t>T4GSL_LIG</t>
  </si>
  <si>
    <t>T4LPG_LIG</t>
  </si>
  <si>
    <t>T4ELE_LIG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</si>
  <si>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</si>
  <si>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</si>
  <si>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</si>
  <si>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</si>
  <si>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</si>
  <si>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</si>
  <si>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</si>
  <si>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</si>
  <si>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</si>
  <si>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</si>
  <si>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</si>
  <si>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</si>
  <si>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</si>
  <si>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</si>
  <si>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</si>
  <si>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</si>
  <si>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</si>
  <si>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</si>
  <si>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</si>
  <si>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</si>
  <si>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</si>
  <si>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</si>
  <si>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</si>
  <si>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</si>
  <si>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</si>
  <si>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</si>
  <si>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</si>
  <si>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</si>
  <si>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</si>
  <si>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</si>
  <si>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</si>
  <si>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</si>
  <si>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</si>
  <si>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</si>
  <si>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</si>
  <si>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</si>
  <si>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</si>
  <si>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</si>
  <si>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</si>
  <si>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</si>
  <si>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</si>
  <si>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</si>
  <si>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Techs_Motos</t>
  </si>
  <si>
    <t>Techs_Buses</t>
  </si>
  <si>
    <t>Techs_Microbuses</t>
  </si>
  <si>
    <t>Techs_Taxis</t>
  </si>
  <si>
    <t>Techs_Trains</t>
  </si>
  <si>
    <t>Techs_Trains_Freight</t>
  </si>
  <si>
    <t>Techs_He_Freight</t>
  </si>
  <si>
    <t>Techs_Li_Freight</t>
  </si>
  <si>
    <t>T4DSL_AL1</t>
  </si>
  <si>
    <t>T4LPG_AL1</t>
  </si>
  <si>
    <t>T4ELE_AL1</t>
  </si>
  <si>
    <t>T4HYD_AL1</t>
  </si>
  <si>
    <t>T4NGS_AL1</t>
  </si>
  <si>
    <t>T4FOI_AL1</t>
  </si>
  <si>
    <t>T4BIO_AL1</t>
  </si>
  <si>
    <t>T4ELE_CEM</t>
  </si>
  <si>
    <t>T4HYD_CEM</t>
  </si>
  <si>
    <t>T4COK_CEM</t>
  </si>
  <si>
    <t>T4BIO_CEM</t>
  </si>
  <si>
    <t>T4LPG_GLA</t>
  </si>
  <si>
    <t>T4ELE_GLA</t>
  </si>
  <si>
    <t>T4HYD_GLA</t>
  </si>
  <si>
    <t>T4NGS_GLA</t>
  </si>
  <si>
    <t>T4FOI_GLA</t>
  </si>
  <si>
    <t>T4DSL_FBO</t>
  </si>
  <si>
    <t>T4LPG_FBO</t>
  </si>
  <si>
    <t>T4ELE_FBO</t>
  </si>
  <si>
    <t>T4FOI_FBO</t>
  </si>
  <si>
    <t>T4DSL_AL2</t>
  </si>
  <si>
    <t>T4LPG_AL2</t>
  </si>
  <si>
    <t>T4ELE_AL2</t>
  </si>
  <si>
    <t>T4DSL_AL3</t>
  </si>
  <si>
    <t>T4LPG_AL3</t>
  </si>
  <si>
    <t>T4BIO_AL3</t>
  </si>
  <si>
    <t>T4ELE_AL4</t>
  </si>
  <si>
    <t>INBOIDSL</t>
  </si>
  <si>
    <t>INBOILPG</t>
  </si>
  <si>
    <t>INBOIELE</t>
  </si>
  <si>
    <t>INBOIHYD</t>
  </si>
  <si>
    <t>INBOINGS</t>
  </si>
  <si>
    <t>INBOIFOI</t>
  </si>
  <si>
    <t>INBOIBIO</t>
  </si>
  <si>
    <t>INHCEELE</t>
  </si>
  <si>
    <t>INHCEHYD</t>
  </si>
  <si>
    <t>INHCECOK</t>
  </si>
  <si>
    <t>INHCEBO2</t>
  </si>
  <si>
    <t>INHCEBIO</t>
  </si>
  <si>
    <t>INHGLLPG</t>
  </si>
  <si>
    <t>INHGLELE</t>
  </si>
  <si>
    <t>INHGLHYD</t>
  </si>
  <si>
    <t>INHGLNGS</t>
  </si>
  <si>
    <t>INHGLFOI</t>
  </si>
  <si>
    <t>INHFODSL</t>
  </si>
  <si>
    <t>INHFOLPG</t>
  </si>
  <si>
    <t>INHFOELE</t>
  </si>
  <si>
    <t>INHFOMCO</t>
  </si>
  <si>
    <t>INHFOFOI</t>
  </si>
  <si>
    <t>INLTRDSL</t>
  </si>
  <si>
    <t>INLTRLPG</t>
  </si>
  <si>
    <t>INLTRELE</t>
  </si>
  <si>
    <t>INOPGDSL</t>
  </si>
  <si>
    <t>INOPGLPG</t>
  </si>
  <si>
    <t>INOPGBIO</t>
  </si>
  <si>
    <t>INEDOELE</t>
  </si>
  <si>
    <t>Techs_Boilers</t>
  </si>
  <si>
    <t>Techs_HeatCement</t>
  </si>
  <si>
    <t>Techs_HeatGlass</t>
  </si>
  <si>
    <t>Techs_HeatFood</t>
  </si>
  <si>
    <t>Techs_LiftTruck</t>
  </si>
  <si>
    <t>Techs_OnsitePowerGen</t>
  </si>
  <si>
    <t>Techs_ElectricityOther</t>
  </si>
  <si>
    <t>Primary - Import/Distribution - Diesel</t>
  </si>
  <si>
    <t>Primary - Import/Distribution - Gasoline</t>
  </si>
  <si>
    <t>Primary - Import/Distribution - LPG</t>
  </si>
  <si>
    <t>Primary - Import/Distribution - Fuel Oil</t>
  </si>
  <si>
    <t>Primary - Import/Distribution - Petroleum Coke</t>
  </si>
  <si>
    <t>Primary - Import/Distribution - Natural Gas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</si>
  <si>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</si>
  <si>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</si>
  <si>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</si>
  <si>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</si>
  <si>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Distributed Solar</t>
  </si>
  <si>
    <t>Primary - Transformation - Distributed Solar with battery storage</t>
  </si>
  <si>
    <t>Primary - Transformation - Bioenergy</t>
  </si>
  <si>
    <t>Primary - Transformation - Diesel</t>
  </si>
  <si>
    <t>Primary - Transformation - Fuel Oil</t>
  </si>
  <si>
    <t>Primary - ETD - Biomass</t>
  </si>
  <si>
    <t>Primary - ETD - Biofuel (Liquid/Gas)</t>
  </si>
  <si>
    <t>Secondary - Power Transmission</t>
  </si>
  <si>
    <t>Secondary - Power Distribution</t>
  </si>
  <si>
    <t>Secondary - Green Hydrogen Production</t>
  </si>
  <si>
    <t>Secondary  - Distribution of Hydrogen</t>
  </si>
  <si>
    <t>Demand Diesel for Agriculture</t>
  </si>
  <si>
    <t>Demand Electric for Agriculture</t>
  </si>
  <si>
    <t>Demand LPG for Commercial</t>
  </si>
  <si>
    <t>Demand Electric for Commercial</t>
  </si>
  <si>
    <t>Demand Electric for Public Sector</t>
  </si>
  <si>
    <t>Demand LPG for Residential</t>
  </si>
  <si>
    <t>Demand Electric for Residential</t>
  </si>
  <si>
    <t>Demand Electric for Exports</t>
  </si>
  <si>
    <t>Distribute Diesel for Private</t>
  </si>
  <si>
    <t>Distribute Gasoline for Private</t>
  </si>
  <si>
    <t>Distribute LPG for Private</t>
  </si>
  <si>
    <t>Distribute Electric for Private</t>
  </si>
  <si>
    <t>Distribute Diesel for Public</t>
  </si>
  <si>
    <t>Distribute LPG for Public</t>
  </si>
  <si>
    <t>Distribute Electric for Public</t>
  </si>
  <si>
    <t>Distribute Hydrogen for Public</t>
  </si>
  <si>
    <t>Distribute Gasoline for Public</t>
  </si>
  <si>
    <t>Distribute Electric for Heavy Freight</t>
  </si>
  <si>
    <t>Distribute Diesel for Heavy Freight</t>
  </si>
  <si>
    <t>Distribute LPG for Heavy Freight</t>
  </si>
  <si>
    <t>Distribute Hydrogen for Heavy Freight</t>
  </si>
  <si>
    <t>Distribute Diesel for Light Freight</t>
  </si>
  <si>
    <t>Distribute Gasoline for Light Freight</t>
  </si>
  <si>
    <t>Distribute LPG for Light Freight</t>
  </si>
  <si>
    <t>Distribute Electric for Light Freight</t>
  </si>
  <si>
    <t>SUV and Minivan Diesel</t>
  </si>
  <si>
    <t>SUV and Minivan Gasoline</t>
  </si>
  <si>
    <t>SUV and Minivan LPG</t>
  </si>
  <si>
    <t>SUV and Minivan Electric</t>
  </si>
  <si>
    <t>SUV and Minivan Plug-in Hybrid Gasoline</t>
  </si>
  <si>
    <t>SUV and Minivan Plug-in Hybrid Diesel</t>
  </si>
  <si>
    <t>Light Duty Gasoline</t>
  </si>
  <si>
    <t>Light Duty Electric</t>
  </si>
  <si>
    <t>Light Duty Plug-in Hybrid Gasoline</t>
  </si>
  <si>
    <t>Motorcycle Gasoline</t>
  </si>
  <si>
    <t>Motorcycle Electric</t>
  </si>
  <si>
    <t>Bus Diesel</t>
  </si>
  <si>
    <t>Bus LPG</t>
  </si>
  <si>
    <t>Bus Electric</t>
  </si>
  <si>
    <t>Bus Hydrogen</t>
  </si>
  <si>
    <t>Bus Plug-in Hybrid Diesel</t>
  </si>
  <si>
    <t>Minibus Diesel</t>
  </si>
  <si>
    <t>Minibus LPG</t>
  </si>
  <si>
    <t>Minibus Electric</t>
  </si>
  <si>
    <t>Minibus Hydrogen</t>
  </si>
  <si>
    <t>Minibus Plug-in Hybrid Diesel</t>
  </si>
  <si>
    <t>Taxi Diesel</t>
  </si>
  <si>
    <t>Taxi Gasoline</t>
  </si>
  <si>
    <t>Taxi Electric</t>
  </si>
  <si>
    <t>Taxi Plug-in Hybrid Gasoline</t>
  </si>
  <si>
    <t>Taxi Plug-in Hybrid Diesel</t>
  </si>
  <si>
    <t>Rail Diesel</t>
  </si>
  <si>
    <t>Rail Electric</t>
  </si>
  <si>
    <t>Rail Freight Electric</t>
  </si>
  <si>
    <t>Heavy Truck Diesel</t>
  </si>
  <si>
    <t>Heavy Truck LPG</t>
  </si>
  <si>
    <t>Heavy Truck Electric</t>
  </si>
  <si>
    <t>Heavy Truck Hydrogen</t>
  </si>
  <si>
    <t>Heavy Truck Plug-in Hybrid Diesel</t>
  </si>
  <si>
    <t>Light Truck Diesel</t>
  </si>
  <si>
    <t>Light Truck Gasoline</t>
  </si>
  <si>
    <t>Light Truck LPG</t>
  </si>
  <si>
    <t>Light Truck Electric</t>
  </si>
  <si>
    <t>Light Truck Plug-in Hybrid Gasoline</t>
  </si>
  <si>
    <t>Light Truck Plug-in Hybrid Diesel</t>
  </si>
  <si>
    <t>SUV and Minivan</t>
  </si>
  <si>
    <t>Light Duty</t>
  </si>
  <si>
    <t>Motorcycle</t>
  </si>
  <si>
    <t>Bus</t>
  </si>
  <si>
    <t>Minibus</t>
  </si>
  <si>
    <t>Taxi</t>
  </si>
  <si>
    <t>Rail</t>
  </si>
  <si>
    <t>Rail Freight</t>
  </si>
  <si>
    <t>Heavy Truck</t>
  </si>
  <si>
    <t>Light Truck</t>
  </si>
  <si>
    <t>Distribute Diesel for All1</t>
  </si>
  <si>
    <t>Distribute LPG for All1</t>
  </si>
  <si>
    <t>Distribute Electric for All1</t>
  </si>
  <si>
    <t>Distribute Hydrogen for All1</t>
  </si>
  <si>
    <t>Distribute Natural Gas for All1</t>
  </si>
  <si>
    <t>Distribute Fuel Oil for All1</t>
  </si>
  <si>
    <t>Distribute Biomass for All1</t>
  </si>
  <si>
    <t>Distribute Electric for Cement</t>
  </si>
  <si>
    <t>Distribute Hydrogen for Cement</t>
  </si>
  <si>
    <t>Distribute Petroleum Coke for Cement</t>
  </si>
  <si>
    <t>Distribute Biomass for Cement</t>
  </si>
  <si>
    <t>Distribute LPG for Glass</t>
  </si>
  <si>
    <t>Distribute Electric for Glass</t>
  </si>
  <si>
    <t>Distribute Hydrogen for Glass</t>
  </si>
  <si>
    <t>Distribute Natural Gas for Glass</t>
  </si>
  <si>
    <t>Distribute Fuel Oil for Glass</t>
  </si>
  <si>
    <t>Distribute Diesel for Food and other</t>
  </si>
  <si>
    <t>Distribute LPG for Food and other</t>
  </si>
  <si>
    <t>Distribute Electric for Food and other</t>
  </si>
  <si>
    <t>Distribute Fuel Oil for Food and other</t>
  </si>
  <si>
    <t>Distribute Diesel for All2</t>
  </si>
  <si>
    <t>Distribute LPG for All2</t>
  </si>
  <si>
    <t>Distribute Electric for All2</t>
  </si>
  <si>
    <t>Distribute Diesel for All3</t>
  </si>
  <si>
    <t>Distribute LPG for All3</t>
  </si>
  <si>
    <t>Distribute Biomass for All3</t>
  </si>
  <si>
    <t>Distribute Electric for All4</t>
  </si>
  <si>
    <t>Boilers Diesel</t>
  </si>
  <si>
    <t>Boilers LPG</t>
  </si>
  <si>
    <t>Boilers Electric</t>
  </si>
  <si>
    <t>Boilers Hydrogen</t>
  </si>
  <si>
    <t>Boilers Natural Gas</t>
  </si>
  <si>
    <t>Boilers Fuel Oil</t>
  </si>
  <si>
    <t>Boilers Biomass</t>
  </si>
  <si>
    <t>Coke oven for cement Electric</t>
  </si>
  <si>
    <t>Coke oven for cement Hydrogen</t>
  </si>
  <si>
    <t>Coke oven for cement Petroleum Coke</t>
  </si>
  <si>
    <t>Coke oven for cement Biomass plus oxygen enrichment</t>
  </si>
  <si>
    <t>Coke oven for cement Biomass</t>
  </si>
  <si>
    <t>Process heat for glass LPG</t>
  </si>
  <si>
    <t>Process heat for glass Electric</t>
  </si>
  <si>
    <t>Process heat for glass Hydrogen</t>
  </si>
  <si>
    <t>Process heat for glass Natural Gas</t>
  </si>
  <si>
    <t>Process heat for glass Fuel Oil</t>
  </si>
  <si>
    <t>Process heat for food Diesel</t>
  </si>
  <si>
    <t>Process heat for food LPG</t>
  </si>
  <si>
    <t>Process heat for food Electric</t>
  </si>
  <si>
    <t>Process heat for food Microwave</t>
  </si>
  <si>
    <t>Process heat for food Fuel Oil</t>
  </si>
  <si>
    <t>Lift trucks Diesel</t>
  </si>
  <si>
    <t>Lift trucks LPG</t>
  </si>
  <si>
    <t>Lift trucks Electric</t>
  </si>
  <si>
    <t>Onsite power generation Diesel</t>
  </si>
  <si>
    <t>Onsite power generation LPG</t>
  </si>
  <si>
    <t>Onsite power generation Biomass</t>
  </si>
  <si>
    <t>Electricity demand of other uses Electric</t>
  </si>
  <si>
    <t>Boilers</t>
  </si>
  <si>
    <t>Coke oven for cement</t>
  </si>
  <si>
    <t>Process heat for glass</t>
  </si>
  <si>
    <t>Process heat for food</t>
  </si>
  <si>
    <t>Lift trucks</t>
  </si>
  <si>
    <t>Onsite power generation</t>
  </si>
  <si>
    <t>Electricity demand of other uses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</si>
  <si>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</si>
  <si>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</si>
  <si>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</si>
  <si>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</si>
  <si>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</si>
  <si>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</si>
  <si>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</si>
  <si>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</si>
  <si>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</si>
  <si>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</si>
  <si>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</si>
  <si>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</si>
  <si>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</si>
  <si>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</si>
  <si>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Not needed</t>
  </si>
  <si>
    <t>Does not have CAPEX, so operational life is not necessary</t>
  </si>
  <si>
    <t>Información suministrada por el ICE a través de la SEPSE</t>
  </si>
  <si>
    <t>ASK DDPLAC</t>
  </si>
  <si>
    <t>Source / Assumption</t>
  </si>
  <si>
    <t>PJ/PJ</t>
  </si>
  <si>
    <t>Years</t>
  </si>
  <si>
    <t>PJ/GW</t>
  </si>
  <si>
    <t>LOOK UP in Nature Paper</t>
  </si>
  <si>
    <t>RITEVE // assume the vehicle class prevails</t>
  </si>
  <si>
    <t>x2 the 8yr lifetime of battery // assume the vehicle has 1 battery replacements</t>
  </si>
  <si>
    <t>ETSAP (from previous calibration)</t>
  </si>
  <si>
    <t>RITEVE // assume the vehicle "bus" class with the highest age</t>
  </si>
  <si>
    <t>x2 the 8yr lifetime of battery // assume the vehicle has 2 battery replacements</t>
  </si>
  <si>
    <t>Assume same life as RITEVE for other classes // assume the vehicle has 2 battery replacements</t>
  </si>
  <si>
    <t>RITEVE // assume the vehicle class prevails // assume 2 battery replacements</t>
  </si>
  <si>
    <t>Application</t>
  </si>
  <si>
    <t>Fuel</t>
  </si>
  <si>
    <t>NDP scenarios</t>
  </si>
  <si>
    <t>TRANOMOTBike</t>
  </si>
  <si>
    <t>Non-motorized and safe mobiity infrastructure</t>
  </si>
  <si>
    <t>none</t>
  </si>
  <si>
    <t>M US$ / Cap (generic)</t>
  </si>
  <si>
    <t>User defined</t>
  </si>
  <si>
    <t>TRANOMOTWalk</t>
  </si>
  <si>
    <t>Urban integration and others</t>
  </si>
  <si>
    <t>TRANPUB</t>
  </si>
  <si>
    <t>Investments for non-rail public transport</t>
  </si>
  <si>
    <t>TRANRAILINF</t>
  </si>
  <si>
    <t>Rail infrastructure, stations and others</t>
  </si>
  <si>
    <t>TRANRAILCAR</t>
  </si>
  <si>
    <t>Rolling stock</t>
  </si>
  <si>
    <t>Infraestructura, estaciones e instalaciones</t>
  </si>
  <si>
    <t>TRANE6NOMOT</t>
  </si>
  <si>
    <t>Tecnología habilitadora de reducción de no-motorizado</t>
  </si>
  <si>
    <t>E6TRNOMOT</t>
  </si>
  <si>
    <t>OutputActivityRatio</t>
  </si>
  <si>
    <t>Flat</t>
  </si>
  <si>
    <t>TotalAnnualMinCapacity</t>
  </si>
  <si>
    <t>TRANRAILFREINF</t>
  </si>
  <si>
    <t xml:space="preserve">Rail for Freight Infrastrcuture </t>
  </si>
  <si>
    <t>Cap (generic)</t>
  </si>
  <si>
    <t>Other_Techs</t>
  </si>
  <si>
    <t>Estudio del Tren</t>
  </si>
  <si>
    <t>Industry Techs</t>
  </si>
  <si>
    <t>Industry Groups</t>
  </si>
  <si>
    <t>Ignacio's model</t>
  </si>
  <si>
    <t>Zero</t>
  </si>
  <si>
    <t>M US$ / PJ</t>
  </si>
  <si>
    <t>Percent growth of incomplete years</t>
  </si>
  <si>
    <t>EMPTY</t>
  </si>
  <si>
    <t>Ask RDM folder</t>
  </si>
  <si>
    <t>PJ</t>
  </si>
  <si>
    <t>Equal to energy balance of 2018</t>
  </si>
  <si>
    <t>Ask Nature Paper</t>
  </si>
  <si>
    <t>M US$ / GW</t>
  </si>
  <si>
    <t>GW</t>
  </si>
  <si>
    <t>PJ / ideal PJ</t>
  </si>
  <si>
    <t>Interpolate to stated end value from projection parameter</t>
  </si>
  <si>
    <t>None</t>
  </si>
  <si>
    <t>Transition from Bagasse-based production to the levels established by IRENA (look up the information)</t>
  </si>
  <si>
    <t>Source</t>
  </si>
  <si>
    <t>Check RDM folders</t>
  </si>
  <si>
    <t>Unit.Introduced</t>
  </si>
  <si>
    <t>US$ / vehicle</t>
  </si>
  <si>
    <t>M US$ / Gvkm</t>
  </si>
  <si>
    <t>M US$ /Gvkm</t>
  </si>
  <si>
    <t>Vehicles</t>
  </si>
  <si>
    <t>Gvkm</t>
  </si>
  <si>
    <t>Relative to TRSUVDSL</t>
  </si>
  <si>
    <t>User defined trajectory relative to BY</t>
  </si>
  <si>
    <t>Relative to TRSEDELE</t>
  </si>
  <si>
    <t>Base de datos de aduanas</t>
  </si>
  <si>
    <t>Relative to TRBUSDSL</t>
  </si>
  <si>
    <t>Relative to TRMBUSDSL</t>
  </si>
  <si>
    <t>Relative to TRTAXGSL</t>
  </si>
  <si>
    <t xml:space="preserve">Report on freight costs per tkm </t>
  </si>
  <si>
    <t>Relative to TRYTKDSL</t>
  </si>
  <si>
    <t>Relative to TRYLFDSL</t>
  </si>
  <si>
    <r>
      <rPr>
        <sz val="11"/>
        <rFont val="Calibri"/>
        <family val="2"/>
        <scheme val="minor"/>
      </rPr>
      <t xml:space="preserve">Comparing ratio between HD pickups for 2020 </t>
    </r>
    <r>
      <rPr>
        <u/>
        <sz val="11"/>
        <color theme="10"/>
        <rFont val="Calibri"/>
        <family val="2"/>
        <scheme val="minor"/>
      </rPr>
      <t>https://escholarship.org/content/qt7n68r0q8/qt7n68r0q8.pdf?t=q5c6kn</t>
    </r>
  </si>
  <si>
    <t>According to demand</t>
  </si>
  <si>
    <t>T4BIO_FBO</t>
  </si>
  <si>
    <t>Distribute Biomass for Food and other</t>
  </si>
  <si>
    <t>INHFOBIO</t>
  </si>
  <si>
    <t>Process heat for food Biomass</t>
  </si>
  <si>
    <t>Assumption</t>
  </si>
  <si>
    <t>Fuel gains margin analysis in MMF_V2, based on RECOPE margin data</t>
  </si>
  <si>
    <t>RECOPE data</t>
  </si>
  <si>
    <t>IMF commodity data; taking the Henry Hub reference cost</t>
  </si>
  <si>
    <r>
      <rPr>
        <sz val="11"/>
        <rFont val="Calibri"/>
        <family val="2"/>
        <scheme val="minor"/>
      </rPr>
      <t xml:space="preserve">Passing from ton to PJ from </t>
    </r>
    <r>
      <rPr>
        <u/>
        <sz val="11"/>
        <color theme="10"/>
        <rFont val="Calibri"/>
        <family val="2"/>
        <scheme val="minor"/>
      </rPr>
      <t>https://view.argusmedia.com/rs/584-BUW-606/images/Energy%20Argus%20Petroleum%20Coke%20sample.pdf?mkt_tok=eyJpIjoiT0RZeU9UUmpObU0zWldFeiIsInQiOiJzc3FYY1dcL1lSc09wRTFDemtEU01nTXdTVW8wU3BoajZmNnV3K3dzNTI2eUliWW1yVUJwMUtPbTJTTElXOE1nbE1jSlwvUnB4ZXNYbVFlcjkySlwvSklFT0ZoU3lHdXJqS2t2RGlcL0ZMY0EzMWhtY21LWGNsNU8yTXlJcWh2eU52OGEifQ%3D%3D</t>
    </r>
  </si>
  <si>
    <r>
      <t xml:space="preserve">Same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as diesel </t>
    </r>
  </si>
  <si>
    <t>See "descomp_tarifa" and "Fuel_Prices_ESTIMATION"; the cost is higher per unit of energy because we assume the cost is relatively the same per unit of volumne (liter). Hence, a lower energy denstiy leads to higher costs.</t>
  </si>
  <si>
    <r>
      <t xml:space="preserve">Same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as LPG plus the RECOPE data</t>
    </r>
  </si>
  <si>
    <t>T4ELE_AL3</t>
  </si>
  <si>
    <t>Distribute Electric for All3</t>
  </si>
  <si>
    <t>INOPGELE</t>
  </si>
  <si>
    <t>Onsite power generation Electric</t>
  </si>
  <si>
    <t>ATB NREL 2021</t>
  </si>
  <si>
    <t>ATB NREL 2021, 4 hour battery, moderate case</t>
  </si>
  <si>
    <t>ATB NREL 1 PV. Dist - moderate</t>
  </si>
  <si>
    <t>PPPVTS</t>
  </si>
  <si>
    <t>Primary - Transformation - Transmission Solar</t>
  </si>
  <si>
    <t>Primary - Transformation - Transmission Solar with battery storage</t>
  </si>
  <si>
    <t>Applying storage/non-storage ratio of Utility Scale cost to Distributed solar (non-storage) costs; ATB NREL 2021 - moderate</t>
  </si>
  <si>
    <t>ATB NREL 1 PV. Utility PV - moderate</t>
  </si>
  <si>
    <t>ATB NREL 1 PV. Utility PV + battery - moderate</t>
  </si>
  <si>
    <t>PPPVTHYD</t>
  </si>
  <si>
    <t>Primary - Transformation - Transmission Solar for Hydrogen</t>
  </si>
  <si>
    <t>Primary - Transformation - Transmission Solar for H2</t>
  </si>
  <si>
    <t>Primary - Transformation - Transmission Solar for H3</t>
  </si>
  <si>
    <t>Primary - Transformation - Transmission Solar for H4</t>
  </si>
  <si>
    <t>Primary - Transformation - Transmission Solar for H5</t>
  </si>
  <si>
    <t>Primary - Transformation - Transmission Solar for H6</t>
  </si>
  <si>
    <t>Primary - Transformation - Transmission Solar for H7</t>
  </si>
  <si>
    <t>Primary - Transformation - Transmission Solar for H8</t>
  </si>
  <si>
    <t>Primary - Transformation - Transmission Solar for H9</t>
  </si>
  <si>
    <t>Primary - Transformation - Transmission Solar for H10</t>
  </si>
  <si>
    <t>Primary - Transformation - Transmission Solar for 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</si>
</sst>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7" borderId="1" xfId="0" applyFill="1" applyBorder="1"/>
    <xf numFmtId="0" fontId="0" fillId="0" borderId="1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/>
    <xf numFmtId="0" fontId="0" fillId="3" borderId="0" xfId="0" applyFill="1"/>
    <xf numFmtId="0" fontId="6" fillId="5" borderId="1" xfId="0" applyFont="1" applyFill="1" applyBorder="1"/>
    <xf numFmtId="0" fontId="7" fillId="2" borderId="1" xfId="0" applyFont="1" applyFill="1" applyBorder="1"/>
    <xf numFmtId="2" fontId="0" fillId="0" borderId="1" xfId="0" applyNumberFormat="1" applyBorder="1"/>
    <xf numFmtId="4" fontId="0" fillId="2" borderId="1" xfId="0" applyNumberFormat="1" applyFill="1" applyBorder="1"/>
    <xf numFmtId="3" fontId="0" fillId="2" borderId="1" xfId="0" applyNumberFormat="1" applyFill="1" applyBorder="1"/>
    <xf numFmtId="3" fontId="0" fillId="0" borderId="1" xfId="0" applyNumberFormat="1" applyBorder="1"/>
    <xf numFmtId="4" fontId="0" fillId="5" borderId="1" xfId="0" applyNumberFormat="1" applyFill="1" applyBorder="1"/>
    <xf numFmtId="3" fontId="0" fillId="5" borderId="1" xfId="0" applyNumberFormat="1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0" fontId="8" fillId="0" borderId="1" xfId="1" applyBorder="1" applyAlignment="1"/>
    <xf numFmtId="0" fontId="5" fillId="5" borderId="1" xfId="0" applyFont="1" applyFill="1" applyBorder="1"/>
    <xf numFmtId="0" fontId="1" fillId="0" borderId="1" xfId="0" applyFont="1" applyBorder="1" applyAlignment="1">
      <alignment horizontal="center" vertical="top" wrapText="1"/>
    </xf>
    <xf numFmtId="165" fontId="0" fillId="2" borderId="1" xfId="0" applyNumberFormat="1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166" fontId="0" fillId="5" borderId="1" xfId="0" applyNumberFormat="1" applyFill="1" applyBorder="1"/>
    <xf numFmtId="0" fontId="0" fillId="0" borderId="1" xfId="0" applyBorder="1" applyAlignment="1">
      <alignment wrapText="1"/>
    </xf>
    <xf numFmtId="0" fontId="8" fillId="0" borderId="0" xfId="1"/>
    <xf numFmtId="0" fontId="2" fillId="5" borderId="1" xfId="0" applyFont="1" applyFill="1" applyBorder="1"/>
    <xf numFmtId="0" fontId="2" fillId="0" borderId="1" xfId="0" applyFont="1" applyBorder="1"/>
    <xf numFmtId="0" fontId="9" fillId="5" borderId="1" xfId="0" applyFont="1" applyFill="1" applyBorder="1"/>
    <xf numFmtId="0" fontId="5" fillId="0" borderId="1" xfId="0" applyFont="1" applyBorder="1"/>
    <xf numFmtId="4" fontId="0" fillId="7" borderId="1" xfId="0" applyNumberFormat="1" applyFill="1" applyBorder="1"/>
    <xf numFmtId="166" fontId="0" fillId="2" borderId="1" xfId="0" applyNumberFormat="1" applyFill="1" applyBorder="1"/>
    <xf numFmtId="0" fontId="10" fillId="2" borderId="1" xfId="0" applyFont="1" applyFill="1" applyBorder="1"/>
    <xf numFmtId="165" fontId="10" fillId="2" borderId="1" xfId="0" applyNumberFormat="1" applyFont="1" applyFill="1" applyBorder="1"/>
    <xf numFmtId="0" fontId="10" fillId="5" borderId="1" xfId="0" applyFont="1" applyFill="1" applyBorder="1"/>
    <xf numFmtId="165" fontId="10" fillId="5" borderId="1" xfId="0" applyNumberFormat="1" applyFont="1" applyFill="1" applyBorder="1"/>
    <xf numFmtId="165" fontId="0" fillId="0" borderId="1" xfId="0" applyNumberFormat="1" applyFill="1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12" borderId="1" xfId="0" applyFill="1" applyBorder="1"/>
    <xf numFmtId="165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ew.argusmedia.com/rs/584-BUW-606/images/Energy%20Argus%20Petroleum%20Coke%20sample.pdf?mkt_tok=eyJpIjoiT0RZeU9UUmpObU0zWldFeiIsInQiOiJzc3FYY1dcL1lSc09wRTFDemtEU01nTXdTVW8wU3BoajZmNnV3K3dzNTI2eUliWW1yVUJwMUtPbTJTTElXOE1nbE1jSlwvUnB4ZXNYbVFlcjkySlwvSklFT0ZoU3lHdXJqS2t2RGlcL0ZMY0EzMWhtY21LWGNsNU8yTXlJcWh2eU52OGEifQ%3D%3D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escholarship.org/content/qt7n68r0q8/qt7n68r0q8.pdf?t=q5c6kn%20.%20Comparing%20ration%20between%20HD%20pickups%20for%20202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7"/>
  <sheetViews>
    <sheetView workbookViewId="0">
      <selection activeCell="H1" sqref="H1"/>
    </sheetView>
  </sheetViews>
  <sheetFormatPr defaultRowHeight="14.6" x14ac:dyDescent="0.4"/>
  <cols>
    <col min="1" max="1" width="23.61328125" bestFit="1" customWidth="1"/>
    <col min="2" max="2" width="7.07421875" bestFit="1" customWidth="1"/>
    <col min="3" max="3" width="21.23046875" bestFit="1" customWidth="1"/>
    <col min="4" max="4" width="55.921875" bestFit="1" customWidth="1"/>
    <col min="5" max="5" width="12.765625" customWidth="1"/>
    <col min="6" max="6" width="20.15234375" bestFit="1" customWidth="1"/>
    <col min="7" max="7" width="6.3828125" customWidth="1"/>
    <col min="8" max="8" width="6.84375" bestFit="1" customWidth="1"/>
    <col min="9" max="9" width="81.53515625" bestFit="1" customWidth="1"/>
  </cols>
  <sheetData>
    <row r="1" spans="1:9" ht="29.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352</v>
      </c>
    </row>
    <row r="2" spans="1:9" x14ac:dyDescent="0.4">
      <c r="A2" s="3" t="s">
        <v>8</v>
      </c>
      <c r="B2" s="3">
        <v>1</v>
      </c>
      <c r="C2" s="3" t="s">
        <v>15</v>
      </c>
      <c r="D2" s="3" t="s">
        <v>175</v>
      </c>
      <c r="E2" s="3">
        <v>1</v>
      </c>
      <c r="F2" s="3" t="s">
        <v>334</v>
      </c>
      <c r="G2" s="3" t="s">
        <v>353</v>
      </c>
      <c r="H2" s="3">
        <v>1</v>
      </c>
      <c r="I2" s="3" t="s">
        <v>348</v>
      </c>
    </row>
    <row r="3" spans="1:9" x14ac:dyDescent="0.4">
      <c r="A3" s="3" t="s">
        <v>8</v>
      </c>
      <c r="B3" s="3">
        <v>1</v>
      </c>
      <c r="C3" s="3" t="s">
        <v>15</v>
      </c>
      <c r="D3" s="3" t="s">
        <v>175</v>
      </c>
      <c r="E3" s="3">
        <v>2</v>
      </c>
      <c r="F3" s="3" t="s">
        <v>335</v>
      </c>
      <c r="G3" s="3" t="s">
        <v>354</v>
      </c>
      <c r="H3" s="3">
        <v>1</v>
      </c>
      <c r="I3" s="3" t="s">
        <v>349</v>
      </c>
    </row>
    <row r="4" spans="1:9" x14ac:dyDescent="0.4">
      <c r="A4" s="3" t="s">
        <v>8</v>
      </c>
      <c r="B4" s="3">
        <v>2</v>
      </c>
      <c r="C4" s="3" t="s">
        <v>16</v>
      </c>
      <c r="D4" s="3" t="s">
        <v>176</v>
      </c>
      <c r="E4" s="3">
        <v>1</v>
      </c>
      <c r="F4" s="3" t="s">
        <v>334</v>
      </c>
      <c r="G4" s="3" t="s">
        <v>353</v>
      </c>
      <c r="H4" s="3">
        <v>1</v>
      </c>
      <c r="I4" s="3" t="s">
        <v>348</v>
      </c>
    </row>
    <row r="5" spans="1:9" x14ac:dyDescent="0.4">
      <c r="A5" s="3" t="s">
        <v>8</v>
      </c>
      <c r="B5" s="3">
        <v>2</v>
      </c>
      <c r="C5" s="3" t="s">
        <v>16</v>
      </c>
      <c r="D5" s="3" t="s">
        <v>176</v>
      </c>
      <c r="E5" s="3">
        <v>2</v>
      </c>
      <c r="F5" s="3" t="s">
        <v>335</v>
      </c>
      <c r="G5" s="3" t="s">
        <v>354</v>
      </c>
      <c r="H5" s="3">
        <v>1</v>
      </c>
      <c r="I5" s="3" t="s">
        <v>349</v>
      </c>
    </row>
    <row r="6" spans="1:9" x14ac:dyDescent="0.4">
      <c r="A6" s="3" t="s">
        <v>8</v>
      </c>
      <c r="B6" s="3">
        <v>3</v>
      </c>
      <c r="C6" s="3" t="s">
        <v>17</v>
      </c>
      <c r="D6" s="3" t="s">
        <v>177</v>
      </c>
      <c r="E6" s="3">
        <v>1</v>
      </c>
      <c r="F6" s="3" t="s">
        <v>334</v>
      </c>
      <c r="G6" s="3" t="s">
        <v>353</v>
      </c>
      <c r="H6" s="3">
        <v>1</v>
      </c>
      <c r="I6" s="3" t="s">
        <v>348</v>
      </c>
    </row>
    <row r="7" spans="1:9" x14ac:dyDescent="0.4">
      <c r="A7" s="3" t="s">
        <v>8</v>
      </c>
      <c r="B7" s="3">
        <v>3</v>
      </c>
      <c r="C7" s="3" t="s">
        <v>17</v>
      </c>
      <c r="D7" s="3" t="s">
        <v>177</v>
      </c>
      <c r="E7" s="3">
        <v>2</v>
      </c>
      <c r="F7" s="3" t="s">
        <v>335</v>
      </c>
      <c r="G7" s="3" t="s">
        <v>354</v>
      </c>
      <c r="H7" s="3">
        <v>10</v>
      </c>
      <c r="I7" s="4" t="s">
        <v>356</v>
      </c>
    </row>
    <row r="8" spans="1:9" x14ac:dyDescent="0.4">
      <c r="A8" s="3" t="s">
        <v>8</v>
      </c>
      <c r="B8" s="3">
        <v>4</v>
      </c>
      <c r="C8" s="3" t="s">
        <v>18</v>
      </c>
      <c r="D8" s="3" t="s">
        <v>178</v>
      </c>
      <c r="E8" s="3">
        <v>1</v>
      </c>
      <c r="F8" s="3" t="s">
        <v>334</v>
      </c>
      <c r="G8" s="3" t="s">
        <v>353</v>
      </c>
      <c r="H8" s="3">
        <v>1</v>
      </c>
      <c r="I8" s="3" t="s">
        <v>348</v>
      </c>
    </row>
    <row r="9" spans="1:9" x14ac:dyDescent="0.4">
      <c r="A9" s="3" t="s">
        <v>8</v>
      </c>
      <c r="B9" s="3">
        <v>4</v>
      </c>
      <c r="C9" s="3" t="s">
        <v>18</v>
      </c>
      <c r="D9" s="3" t="s">
        <v>178</v>
      </c>
      <c r="E9" s="3">
        <v>2</v>
      </c>
      <c r="F9" s="3" t="s">
        <v>335</v>
      </c>
      <c r="G9" s="3" t="s">
        <v>354</v>
      </c>
      <c r="H9" s="3">
        <v>1</v>
      </c>
      <c r="I9" s="3" t="s">
        <v>349</v>
      </c>
    </row>
    <row r="10" spans="1:9" x14ac:dyDescent="0.4">
      <c r="A10" s="3" t="s">
        <v>8</v>
      </c>
      <c r="B10" s="3">
        <v>5</v>
      </c>
      <c r="C10" s="3" t="s">
        <v>19</v>
      </c>
      <c r="D10" s="3" t="s">
        <v>179</v>
      </c>
      <c r="E10" s="3">
        <v>1</v>
      </c>
      <c r="F10" s="3" t="s">
        <v>334</v>
      </c>
      <c r="G10" s="3" t="s">
        <v>353</v>
      </c>
      <c r="H10" s="3">
        <v>1</v>
      </c>
      <c r="I10" s="3" t="s">
        <v>348</v>
      </c>
    </row>
    <row r="11" spans="1:9" x14ac:dyDescent="0.4">
      <c r="A11" s="3" t="s">
        <v>8</v>
      </c>
      <c r="B11" s="3">
        <v>5</v>
      </c>
      <c r="C11" s="3" t="s">
        <v>19</v>
      </c>
      <c r="D11" s="3" t="s">
        <v>179</v>
      </c>
      <c r="E11" s="3">
        <v>2</v>
      </c>
      <c r="F11" s="3" t="s">
        <v>335</v>
      </c>
      <c r="G11" s="3" t="s">
        <v>354</v>
      </c>
      <c r="H11" s="3">
        <v>1</v>
      </c>
      <c r="I11" s="3" t="s">
        <v>349</v>
      </c>
    </row>
    <row r="12" spans="1:9" x14ac:dyDescent="0.4">
      <c r="A12" s="3" t="s">
        <v>8</v>
      </c>
      <c r="B12" s="3">
        <v>6</v>
      </c>
      <c r="C12" s="3" t="s">
        <v>20</v>
      </c>
      <c r="D12" s="3" t="s">
        <v>180</v>
      </c>
      <c r="E12" s="3">
        <v>1</v>
      </c>
      <c r="F12" s="3" t="s">
        <v>334</v>
      </c>
      <c r="G12" s="3" t="s">
        <v>353</v>
      </c>
      <c r="H12" s="3">
        <v>1</v>
      </c>
      <c r="I12" s="3" t="s">
        <v>348</v>
      </c>
    </row>
    <row r="13" spans="1:9" x14ac:dyDescent="0.4">
      <c r="A13" s="3" t="s">
        <v>8</v>
      </c>
      <c r="B13" s="3">
        <v>6</v>
      </c>
      <c r="C13" s="3" t="s">
        <v>20</v>
      </c>
      <c r="D13" s="3" t="s">
        <v>180</v>
      </c>
      <c r="E13" s="3">
        <v>2</v>
      </c>
      <c r="F13" s="3" t="s">
        <v>335</v>
      </c>
      <c r="G13" s="3" t="s">
        <v>354</v>
      </c>
      <c r="H13" s="3">
        <v>1</v>
      </c>
      <c r="I13" s="3" t="s">
        <v>349</v>
      </c>
    </row>
    <row r="14" spans="1:9" x14ac:dyDescent="0.4">
      <c r="A14" s="3" t="s">
        <v>8</v>
      </c>
      <c r="B14" s="3">
        <v>7</v>
      </c>
      <c r="C14" s="3" t="s">
        <v>21</v>
      </c>
      <c r="D14" s="3" t="s">
        <v>181</v>
      </c>
      <c r="E14" s="3">
        <v>1</v>
      </c>
      <c r="F14" s="3" t="s">
        <v>334</v>
      </c>
      <c r="G14" s="3" t="s">
        <v>355</v>
      </c>
      <c r="H14" s="3">
        <v>31.536000000000001</v>
      </c>
      <c r="I14" s="3" t="s">
        <v>348</v>
      </c>
    </row>
    <row r="15" spans="1:9" x14ac:dyDescent="0.4">
      <c r="A15" s="3" t="s">
        <v>8</v>
      </c>
      <c r="B15" s="3">
        <v>7</v>
      </c>
      <c r="C15" s="3" t="s">
        <v>21</v>
      </c>
      <c r="D15" s="3" t="s">
        <v>181</v>
      </c>
      <c r="E15" s="3">
        <v>2</v>
      </c>
      <c r="F15" s="3" t="s">
        <v>335</v>
      </c>
      <c r="G15" s="3" t="s">
        <v>354</v>
      </c>
      <c r="H15" s="3">
        <v>40</v>
      </c>
      <c r="I15" s="3" t="s">
        <v>350</v>
      </c>
    </row>
    <row r="16" spans="1:9" x14ac:dyDescent="0.4">
      <c r="A16" s="3" t="s">
        <v>8</v>
      </c>
      <c r="B16" s="3">
        <v>8</v>
      </c>
      <c r="C16" s="3" t="s">
        <v>22</v>
      </c>
      <c r="D16" s="3" t="s">
        <v>182</v>
      </c>
      <c r="E16" s="3">
        <v>1</v>
      </c>
      <c r="F16" s="3" t="s">
        <v>334</v>
      </c>
      <c r="G16" s="3" t="s">
        <v>355</v>
      </c>
      <c r="H16" s="3">
        <v>31.536000000000001</v>
      </c>
      <c r="I16" s="3" t="s">
        <v>348</v>
      </c>
    </row>
    <row r="17" spans="1:9" x14ac:dyDescent="0.4">
      <c r="A17" s="3" t="s">
        <v>8</v>
      </c>
      <c r="B17" s="3">
        <v>8</v>
      </c>
      <c r="C17" s="3" t="s">
        <v>22</v>
      </c>
      <c r="D17" s="3" t="s">
        <v>182</v>
      </c>
      <c r="E17" s="3">
        <v>2</v>
      </c>
      <c r="F17" s="3" t="s">
        <v>335</v>
      </c>
      <c r="G17" s="3" t="s">
        <v>354</v>
      </c>
      <c r="H17" s="3">
        <v>40</v>
      </c>
      <c r="I17" s="3" t="s">
        <v>350</v>
      </c>
    </row>
    <row r="18" spans="1:9" x14ac:dyDescent="0.4">
      <c r="A18" s="3" t="s">
        <v>8</v>
      </c>
      <c r="B18" s="3">
        <v>9</v>
      </c>
      <c r="C18" s="3" t="s">
        <v>23</v>
      </c>
      <c r="D18" s="3" t="s">
        <v>183</v>
      </c>
      <c r="E18" s="3">
        <v>1</v>
      </c>
      <c r="F18" s="3" t="s">
        <v>334</v>
      </c>
      <c r="G18" s="3" t="s">
        <v>355</v>
      </c>
      <c r="H18" s="3">
        <v>31.536000000000001</v>
      </c>
      <c r="I18" s="3" t="s">
        <v>348</v>
      </c>
    </row>
    <row r="19" spans="1:9" x14ac:dyDescent="0.4">
      <c r="A19" s="3" t="s">
        <v>8</v>
      </c>
      <c r="B19" s="3">
        <v>9</v>
      </c>
      <c r="C19" s="3" t="s">
        <v>23</v>
      </c>
      <c r="D19" s="3" t="s">
        <v>183</v>
      </c>
      <c r="E19" s="3">
        <v>2</v>
      </c>
      <c r="F19" s="3" t="s">
        <v>335</v>
      </c>
      <c r="G19" s="3" t="s">
        <v>354</v>
      </c>
      <c r="H19" s="3">
        <v>30</v>
      </c>
      <c r="I19" s="3" t="s">
        <v>350</v>
      </c>
    </row>
    <row r="20" spans="1:9" x14ac:dyDescent="0.4">
      <c r="A20" s="3" t="s">
        <v>8</v>
      </c>
      <c r="B20" s="3">
        <v>10</v>
      </c>
      <c r="C20" s="3" t="s">
        <v>24</v>
      </c>
      <c r="D20" s="3" t="s">
        <v>184</v>
      </c>
      <c r="E20" s="3">
        <v>1</v>
      </c>
      <c r="F20" s="3" t="s">
        <v>334</v>
      </c>
      <c r="G20" s="3" t="s">
        <v>355</v>
      </c>
      <c r="H20" s="3">
        <v>31.536000000000001</v>
      </c>
      <c r="I20" s="3" t="s">
        <v>348</v>
      </c>
    </row>
    <row r="21" spans="1:9" x14ac:dyDescent="0.4">
      <c r="A21" s="3" t="s">
        <v>8</v>
      </c>
      <c r="B21" s="3">
        <v>10</v>
      </c>
      <c r="C21" s="3" t="s">
        <v>24</v>
      </c>
      <c r="D21" s="3" t="s">
        <v>184</v>
      </c>
      <c r="E21" s="3">
        <v>2</v>
      </c>
      <c r="F21" s="3" t="s">
        <v>335</v>
      </c>
      <c r="G21" s="3" t="s">
        <v>354</v>
      </c>
      <c r="H21" s="3">
        <v>25</v>
      </c>
      <c r="I21" s="5" t="s">
        <v>351</v>
      </c>
    </row>
    <row r="22" spans="1:9" x14ac:dyDescent="0.4">
      <c r="A22" s="3" t="s">
        <v>8</v>
      </c>
      <c r="B22" s="3">
        <v>11</v>
      </c>
      <c r="C22" s="3" t="s">
        <v>25</v>
      </c>
      <c r="D22" s="3" t="s">
        <v>449</v>
      </c>
      <c r="E22" s="3">
        <v>1</v>
      </c>
      <c r="F22" s="3" t="s">
        <v>334</v>
      </c>
      <c r="G22" s="3" t="s">
        <v>355</v>
      </c>
      <c r="H22" s="3">
        <v>31.536000000000001</v>
      </c>
      <c r="I22" s="3" t="s">
        <v>348</v>
      </c>
    </row>
    <row r="23" spans="1:9" x14ac:dyDescent="0.4">
      <c r="A23" s="3" t="s">
        <v>8</v>
      </c>
      <c r="B23" s="3">
        <v>11</v>
      </c>
      <c r="C23" s="3" t="s">
        <v>25</v>
      </c>
      <c r="D23" s="3" t="s">
        <v>449</v>
      </c>
      <c r="E23" s="3">
        <v>2</v>
      </c>
      <c r="F23" s="3" t="s">
        <v>335</v>
      </c>
      <c r="G23" s="3" t="s">
        <v>354</v>
      </c>
      <c r="H23" s="3">
        <v>25</v>
      </c>
      <c r="I23" s="5" t="s">
        <v>351</v>
      </c>
    </row>
    <row r="24" spans="1:9" x14ac:dyDescent="0.4">
      <c r="A24" s="3" t="s">
        <v>8</v>
      </c>
      <c r="B24" s="3">
        <v>12</v>
      </c>
      <c r="C24" s="3" t="s">
        <v>454</v>
      </c>
      <c r="D24" s="3" t="s">
        <v>455</v>
      </c>
      <c r="E24" s="3">
        <v>1</v>
      </c>
      <c r="F24" s="3" t="s">
        <v>334</v>
      </c>
      <c r="G24" s="3" t="s">
        <v>355</v>
      </c>
      <c r="H24" s="3">
        <v>31.536000000000001</v>
      </c>
      <c r="I24" s="5" t="s">
        <v>348</v>
      </c>
    </row>
    <row r="25" spans="1:9" x14ac:dyDescent="0.4">
      <c r="A25" s="3" t="s">
        <v>8</v>
      </c>
      <c r="B25" s="3">
        <v>12</v>
      </c>
      <c r="C25" s="3" t="s">
        <v>454</v>
      </c>
      <c r="D25" s="3" t="s">
        <v>455</v>
      </c>
      <c r="E25" s="3">
        <v>2</v>
      </c>
      <c r="F25" s="3" t="s">
        <v>335</v>
      </c>
      <c r="G25" s="3" t="s">
        <v>354</v>
      </c>
      <c r="H25" s="3">
        <v>25</v>
      </c>
      <c r="I25" s="5" t="s">
        <v>351</v>
      </c>
    </row>
    <row r="26" spans="1:9" x14ac:dyDescent="0.4">
      <c r="A26" s="3" t="s">
        <v>8</v>
      </c>
      <c r="B26" s="3">
        <v>13</v>
      </c>
      <c r="C26" s="3" t="s">
        <v>448</v>
      </c>
      <c r="D26" s="3" t="s">
        <v>450</v>
      </c>
      <c r="E26" s="3">
        <v>1</v>
      </c>
      <c r="F26" s="3" t="s">
        <v>334</v>
      </c>
      <c r="G26" s="3" t="s">
        <v>355</v>
      </c>
      <c r="H26" s="3">
        <v>31.536000000000001</v>
      </c>
      <c r="I26" s="3" t="s">
        <v>348</v>
      </c>
    </row>
    <row r="27" spans="1:9" x14ac:dyDescent="0.4">
      <c r="A27" s="3" t="s">
        <v>8</v>
      </c>
      <c r="B27" s="3">
        <v>13</v>
      </c>
      <c r="C27" s="3" t="s">
        <v>448</v>
      </c>
      <c r="D27" s="3" t="s">
        <v>450</v>
      </c>
      <c r="E27" s="3">
        <v>2</v>
      </c>
      <c r="F27" s="3" t="s">
        <v>335</v>
      </c>
      <c r="G27" s="3" t="s">
        <v>354</v>
      </c>
      <c r="H27" s="3">
        <v>25</v>
      </c>
      <c r="I27" s="5" t="s">
        <v>351</v>
      </c>
    </row>
    <row r="28" spans="1:9" x14ac:dyDescent="0.4">
      <c r="A28" s="3" t="s">
        <v>8</v>
      </c>
      <c r="B28" s="3">
        <v>14</v>
      </c>
      <c r="C28" s="3" t="s">
        <v>26</v>
      </c>
      <c r="D28" s="3" t="s">
        <v>185</v>
      </c>
      <c r="E28" s="3">
        <v>1</v>
      </c>
      <c r="F28" s="3" t="s">
        <v>334</v>
      </c>
      <c r="G28" s="3" t="s">
        <v>355</v>
      </c>
      <c r="H28" s="3">
        <v>31.536000000000001</v>
      </c>
      <c r="I28" s="3" t="s">
        <v>348</v>
      </c>
    </row>
    <row r="29" spans="1:9" x14ac:dyDescent="0.4">
      <c r="A29" s="3" t="s">
        <v>8</v>
      </c>
      <c r="B29" s="3">
        <v>14</v>
      </c>
      <c r="C29" s="3" t="s">
        <v>26</v>
      </c>
      <c r="D29" s="3" t="s">
        <v>185</v>
      </c>
      <c r="E29" s="3">
        <v>2</v>
      </c>
      <c r="F29" s="3" t="s">
        <v>335</v>
      </c>
      <c r="G29" s="3" t="s">
        <v>354</v>
      </c>
      <c r="H29" s="3">
        <v>20</v>
      </c>
      <c r="I29" s="5" t="s">
        <v>351</v>
      </c>
    </row>
    <row r="30" spans="1:9" x14ac:dyDescent="0.4">
      <c r="A30" s="3" t="s">
        <v>8</v>
      </c>
      <c r="B30" s="3">
        <v>15</v>
      </c>
      <c r="C30" s="3" t="s">
        <v>27</v>
      </c>
      <c r="D30" s="3" t="s">
        <v>186</v>
      </c>
      <c r="E30" s="3">
        <v>1</v>
      </c>
      <c r="F30" s="3" t="s">
        <v>334</v>
      </c>
      <c r="G30" s="3" t="s">
        <v>355</v>
      </c>
      <c r="H30" s="3">
        <v>31.536000000000001</v>
      </c>
      <c r="I30" s="3" t="s">
        <v>348</v>
      </c>
    </row>
    <row r="31" spans="1:9" x14ac:dyDescent="0.4">
      <c r="A31" s="3" t="s">
        <v>8</v>
      </c>
      <c r="B31" s="3">
        <v>15</v>
      </c>
      <c r="C31" s="3" t="s">
        <v>27</v>
      </c>
      <c r="D31" s="3" t="s">
        <v>186</v>
      </c>
      <c r="E31" s="3">
        <v>2</v>
      </c>
      <c r="F31" s="3" t="s">
        <v>335</v>
      </c>
      <c r="G31" s="3" t="s">
        <v>354</v>
      </c>
      <c r="H31" s="3">
        <v>20</v>
      </c>
      <c r="I31" s="5" t="s">
        <v>351</v>
      </c>
    </row>
    <row r="32" spans="1:9" x14ac:dyDescent="0.4">
      <c r="A32" s="3" t="s">
        <v>8</v>
      </c>
      <c r="B32" s="3">
        <v>16</v>
      </c>
      <c r="C32" s="3" t="s">
        <v>28</v>
      </c>
      <c r="D32" s="3" t="s">
        <v>187</v>
      </c>
      <c r="E32" s="3">
        <v>1</v>
      </c>
      <c r="F32" s="3" t="s">
        <v>334</v>
      </c>
      <c r="G32" s="3" t="s">
        <v>355</v>
      </c>
      <c r="H32" s="3">
        <v>31.536000000000001</v>
      </c>
      <c r="I32" s="3" t="s">
        <v>348</v>
      </c>
    </row>
    <row r="33" spans="1:9" x14ac:dyDescent="0.4">
      <c r="A33" s="3" t="s">
        <v>8</v>
      </c>
      <c r="B33" s="3">
        <v>16</v>
      </c>
      <c r="C33" s="3" t="s">
        <v>28</v>
      </c>
      <c r="D33" s="3" t="s">
        <v>187</v>
      </c>
      <c r="E33" s="3">
        <v>2</v>
      </c>
      <c r="F33" s="3" t="s">
        <v>335</v>
      </c>
      <c r="G33" s="3" t="s">
        <v>354</v>
      </c>
      <c r="H33" s="3">
        <v>25</v>
      </c>
      <c r="I33" s="5" t="s">
        <v>351</v>
      </c>
    </row>
    <row r="34" spans="1:9" x14ac:dyDescent="0.4">
      <c r="A34" s="3" t="s">
        <v>8</v>
      </c>
      <c r="B34" s="3">
        <v>17</v>
      </c>
      <c r="C34" s="3" t="s">
        <v>29</v>
      </c>
      <c r="D34" s="3" t="s">
        <v>188</v>
      </c>
      <c r="E34" s="3">
        <v>1</v>
      </c>
      <c r="F34" s="3" t="s">
        <v>334</v>
      </c>
      <c r="G34" s="3" t="s">
        <v>355</v>
      </c>
      <c r="H34" s="3">
        <v>31.536000000000001</v>
      </c>
      <c r="I34" s="3" t="s">
        <v>348</v>
      </c>
    </row>
    <row r="35" spans="1:9" x14ac:dyDescent="0.4">
      <c r="A35" s="3" t="s">
        <v>8</v>
      </c>
      <c r="B35" s="3">
        <v>17</v>
      </c>
      <c r="C35" s="3" t="s">
        <v>29</v>
      </c>
      <c r="D35" s="3" t="s">
        <v>188</v>
      </c>
      <c r="E35" s="3">
        <v>2</v>
      </c>
      <c r="F35" s="3" t="s">
        <v>335</v>
      </c>
      <c r="G35" s="3" t="s">
        <v>354</v>
      </c>
      <c r="H35" s="6">
        <v>35</v>
      </c>
      <c r="I35" s="5" t="s">
        <v>351</v>
      </c>
    </row>
    <row r="36" spans="1:9" x14ac:dyDescent="0.4">
      <c r="A36" s="3" t="s">
        <v>8</v>
      </c>
      <c r="B36" s="3">
        <v>18</v>
      </c>
      <c r="C36" s="3" t="s">
        <v>30</v>
      </c>
      <c r="D36" s="3" t="s">
        <v>189</v>
      </c>
      <c r="E36" s="3">
        <v>1</v>
      </c>
      <c r="F36" s="3" t="s">
        <v>334</v>
      </c>
      <c r="G36" s="3" t="s">
        <v>355</v>
      </c>
      <c r="H36" s="3">
        <v>31.536000000000001</v>
      </c>
      <c r="I36" s="3" t="s">
        <v>348</v>
      </c>
    </row>
    <row r="37" spans="1:9" x14ac:dyDescent="0.4">
      <c r="A37" s="3" t="s">
        <v>8</v>
      </c>
      <c r="B37" s="3">
        <v>18</v>
      </c>
      <c r="C37" s="3" t="s">
        <v>30</v>
      </c>
      <c r="D37" s="3" t="s">
        <v>189</v>
      </c>
      <c r="E37" s="3">
        <v>2</v>
      </c>
      <c r="F37" s="3" t="s">
        <v>335</v>
      </c>
      <c r="G37" s="3" t="s">
        <v>354</v>
      </c>
      <c r="H37" s="6">
        <v>35</v>
      </c>
      <c r="I37" s="5" t="s">
        <v>351</v>
      </c>
    </row>
    <row r="38" spans="1:9" x14ac:dyDescent="0.4">
      <c r="A38" s="3" t="s">
        <v>8</v>
      </c>
      <c r="B38" s="3">
        <v>19</v>
      </c>
      <c r="C38" s="3" t="s">
        <v>31</v>
      </c>
      <c r="D38" s="3" t="s">
        <v>190</v>
      </c>
      <c r="E38" s="3">
        <v>1</v>
      </c>
      <c r="F38" s="3" t="s">
        <v>334</v>
      </c>
      <c r="G38" s="3" t="s">
        <v>353</v>
      </c>
      <c r="H38" s="3">
        <v>1</v>
      </c>
      <c r="I38" s="3" t="s">
        <v>348</v>
      </c>
    </row>
    <row r="39" spans="1:9" x14ac:dyDescent="0.4">
      <c r="A39" s="3" t="s">
        <v>8</v>
      </c>
      <c r="B39" s="3">
        <v>19</v>
      </c>
      <c r="C39" s="3" t="s">
        <v>31</v>
      </c>
      <c r="D39" s="3" t="s">
        <v>190</v>
      </c>
      <c r="E39" s="3">
        <v>2</v>
      </c>
      <c r="F39" s="3" t="s">
        <v>335</v>
      </c>
      <c r="G39" s="3" t="s">
        <v>354</v>
      </c>
      <c r="H39" s="3">
        <v>1</v>
      </c>
      <c r="I39" s="3" t="s">
        <v>349</v>
      </c>
    </row>
    <row r="40" spans="1:9" x14ac:dyDescent="0.4">
      <c r="A40" s="3" t="s">
        <v>8</v>
      </c>
      <c r="B40" s="3">
        <v>20</v>
      </c>
      <c r="C40" s="3" t="s">
        <v>32</v>
      </c>
      <c r="D40" s="3" t="s">
        <v>191</v>
      </c>
      <c r="E40" s="3">
        <v>1</v>
      </c>
      <c r="F40" s="3" t="s">
        <v>334</v>
      </c>
      <c r="G40" s="3" t="s">
        <v>353</v>
      </c>
      <c r="H40" s="3">
        <v>1</v>
      </c>
      <c r="I40" s="3" t="s">
        <v>348</v>
      </c>
    </row>
    <row r="41" spans="1:9" x14ac:dyDescent="0.4">
      <c r="A41" s="3" t="s">
        <v>8</v>
      </c>
      <c r="B41" s="3">
        <v>20</v>
      </c>
      <c r="C41" s="3" t="s">
        <v>32</v>
      </c>
      <c r="D41" s="3" t="s">
        <v>191</v>
      </c>
      <c r="E41" s="3">
        <v>2</v>
      </c>
      <c r="F41" s="3" t="s">
        <v>335</v>
      </c>
      <c r="G41" s="3" t="s">
        <v>354</v>
      </c>
      <c r="H41" s="3">
        <v>1</v>
      </c>
      <c r="I41" s="3" t="s">
        <v>349</v>
      </c>
    </row>
    <row r="42" spans="1:9" x14ac:dyDescent="0.4">
      <c r="A42" s="7" t="s">
        <v>9</v>
      </c>
      <c r="B42" s="7">
        <v>1</v>
      </c>
      <c r="C42" s="7" t="s">
        <v>33</v>
      </c>
      <c r="D42" s="7" t="s">
        <v>192</v>
      </c>
      <c r="E42" s="7">
        <v>1</v>
      </c>
      <c r="F42" s="7" t="s">
        <v>334</v>
      </c>
      <c r="G42" s="7" t="s">
        <v>353</v>
      </c>
      <c r="H42" s="7">
        <v>1</v>
      </c>
      <c r="I42" s="7" t="s">
        <v>348</v>
      </c>
    </row>
    <row r="43" spans="1:9" x14ac:dyDescent="0.4">
      <c r="A43" s="7" t="s">
        <v>9</v>
      </c>
      <c r="B43" s="7">
        <v>1</v>
      </c>
      <c r="C43" s="7" t="s">
        <v>33</v>
      </c>
      <c r="D43" s="7" t="s">
        <v>192</v>
      </c>
      <c r="E43" s="7">
        <v>2</v>
      </c>
      <c r="F43" s="7" t="s">
        <v>335</v>
      </c>
      <c r="G43" s="7" t="s">
        <v>354</v>
      </c>
      <c r="H43" s="7">
        <v>60</v>
      </c>
      <c r="I43" s="5" t="s">
        <v>351</v>
      </c>
    </row>
    <row r="44" spans="1:9" x14ac:dyDescent="0.4">
      <c r="A44" s="7" t="s">
        <v>9</v>
      </c>
      <c r="B44" s="7">
        <v>2</v>
      </c>
      <c r="C44" s="7" t="s">
        <v>34</v>
      </c>
      <c r="D44" s="7" t="s">
        <v>193</v>
      </c>
      <c r="E44" s="7">
        <v>1</v>
      </c>
      <c r="F44" s="7" t="s">
        <v>334</v>
      </c>
      <c r="G44" s="7" t="s">
        <v>353</v>
      </c>
      <c r="H44" s="7">
        <v>1</v>
      </c>
      <c r="I44" s="7" t="s">
        <v>348</v>
      </c>
    </row>
    <row r="45" spans="1:9" x14ac:dyDescent="0.4">
      <c r="A45" s="7" t="s">
        <v>9</v>
      </c>
      <c r="B45" s="7">
        <v>2</v>
      </c>
      <c r="C45" s="7" t="s">
        <v>34</v>
      </c>
      <c r="D45" s="7" t="s">
        <v>193</v>
      </c>
      <c r="E45" s="7">
        <v>2</v>
      </c>
      <c r="F45" s="7" t="s">
        <v>335</v>
      </c>
      <c r="G45" s="7" t="s">
        <v>354</v>
      </c>
      <c r="H45" s="7">
        <v>50</v>
      </c>
      <c r="I45" s="5" t="s">
        <v>351</v>
      </c>
    </row>
    <row r="46" spans="1:9" x14ac:dyDescent="0.4">
      <c r="A46" s="7" t="s">
        <v>9</v>
      </c>
      <c r="B46" s="7">
        <v>3</v>
      </c>
      <c r="C46" s="7" t="s">
        <v>35</v>
      </c>
      <c r="D46" s="7" t="s">
        <v>194</v>
      </c>
      <c r="E46" s="7">
        <v>1</v>
      </c>
      <c r="F46" s="7" t="s">
        <v>334</v>
      </c>
      <c r="G46" s="7" t="s">
        <v>353</v>
      </c>
      <c r="H46" s="7">
        <v>1</v>
      </c>
      <c r="I46" s="7" t="s">
        <v>348</v>
      </c>
    </row>
    <row r="47" spans="1:9" x14ac:dyDescent="0.4">
      <c r="A47" s="7" t="s">
        <v>9</v>
      </c>
      <c r="B47" s="7">
        <v>3</v>
      </c>
      <c r="C47" s="7" t="s">
        <v>35</v>
      </c>
      <c r="D47" s="7" t="s">
        <v>194</v>
      </c>
      <c r="E47" s="7">
        <v>2</v>
      </c>
      <c r="F47" s="7" t="s">
        <v>335</v>
      </c>
      <c r="G47" s="7" t="s">
        <v>354</v>
      </c>
      <c r="H47" s="7">
        <v>20</v>
      </c>
      <c r="I47" s="4" t="s">
        <v>356</v>
      </c>
    </row>
    <row r="48" spans="1:9" x14ac:dyDescent="0.4">
      <c r="A48" s="7" t="s">
        <v>9</v>
      </c>
      <c r="B48" s="7">
        <v>4</v>
      </c>
      <c r="C48" s="7" t="s">
        <v>36</v>
      </c>
      <c r="D48" s="7" t="s">
        <v>195</v>
      </c>
      <c r="E48" s="7">
        <v>1</v>
      </c>
      <c r="F48" s="7" t="s">
        <v>334</v>
      </c>
      <c r="G48" s="7" t="s">
        <v>353</v>
      </c>
      <c r="H48" s="7">
        <v>1</v>
      </c>
      <c r="I48" s="7" t="s">
        <v>348</v>
      </c>
    </row>
    <row r="49" spans="1:9" x14ac:dyDescent="0.4">
      <c r="A49" s="7" t="s">
        <v>9</v>
      </c>
      <c r="B49" s="7">
        <v>4</v>
      </c>
      <c r="C49" s="7" t="s">
        <v>36</v>
      </c>
      <c r="D49" s="7" t="s">
        <v>195</v>
      </c>
      <c r="E49" s="7">
        <v>2</v>
      </c>
      <c r="F49" s="7" t="s">
        <v>335</v>
      </c>
      <c r="G49" s="7" t="s">
        <v>354</v>
      </c>
      <c r="H49" s="7">
        <v>15</v>
      </c>
      <c r="I49" s="4" t="s">
        <v>356</v>
      </c>
    </row>
    <row r="50" spans="1:9" x14ac:dyDescent="0.4">
      <c r="A50" s="3" t="s">
        <v>10</v>
      </c>
      <c r="B50" s="3">
        <v>1</v>
      </c>
      <c r="C50" s="3" t="s">
        <v>37</v>
      </c>
      <c r="D50" s="3" t="s">
        <v>196</v>
      </c>
      <c r="E50" s="3">
        <v>1</v>
      </c>
      <c r="F50" s="3" t="s">
        <v>334</v>
      </c>
      <c r="G50" s="3" t="s">
        <v>353</v>
      </c>
      <c r="H50" s="3">
        <v>1</v>
      </c>
      <c r="I50" s="3" t="s">
        <v>348</v>
      </c>
    </row>
    <row r="51" spans="1:9" x14ac:dyDescent="0.4">
      <c r="A51" s="3" t="s">
        <v>10</v>
      </c>
      <c r="B51" s="3">
        <v>1</v>
      </c>
      <c r="C51" s="3" t="s">
        <v>37</v>
      </c>
      <c r="D51" s="3" t="s">
        <v>196</v>
      </c>
      <c r="E51" s="3">
        <v>2</v>
      </c>
      <c r="F51" s="3" t="s">
        <v>335</v>
      </c>
      <c r="G51" s="3" t="s">
        <v>354</v>
      </c>
      <c r="H51" s="3">
        <v>1</v>
      </c>
      <c r="I51" s="3" t="s">
        <v>349</v>
      </c>
    </row>
    <row r="52" spans="1:9" x14ac:dyDescent="0.4">
      <c r="A52" s="3" t="s">
        <v>10</v>
      </c>
      <c r="B52" s="3">
        <v>2</v>
      </c>
      <c r="C52" s="3" t="s">
        <v>38</v>
      </c>
      <c r="D52" s="3" t="s">
        <v>197</v>
      </c>
      <c r="E52" s="3">
        <v>1</v>
      </c>
      <c r="F52" s="3" t="s">
        <v>334</v>
      </c>
      <c r="G52" s="3" t="s">
        <v>353</v>
      </c>
      <c r="H52" s="3">
        <v>1</v>
      </c>
      <c r="I52" s="3" t="s">
        <v>348</v>
      </c>
    </row>
    <row r="53" spans="1:9" x14ac:dyDescent="0.4">
      <c r="A53" s="3" t="s">
        <v>10</v>
      </c>
      <c r="B53" s="3">
        <v>2</v>
      </c>
      <c r="C53" s="3" t="s">
        <v>38</v>
      </c>
      <c r="D53" s="3" t="s">
        <v>197</v>
      </c>
      <c r="E53" s="3">
        <v>2</v>
      </c>
      <c r="F53" s="3" t="s">
        <v>335</v>
      </c>
      <c r="G53" s="3" t="s">
        <v>354</v>
      </c>
      <c r="H53" s="3">
        <v>1</v>
      </c>
      <c r="I53" s="3" t="s">
        <v>349</v>
      </c>
    </row>
    <row r="54" spans="1:9" x14ac:dyDescent="0.4">
      <c r="A54" s="3" t="s">
        <v>10</v>
      </c>
      <c r="B54" s="3">
        <v>3</v>
      </c>
      <c r="C54" s="3" t="s">
        <v>39</v>
      </c>
      <c r="D54" s="3" t="s">
        <v>198</v>
      </c>
      <c r="E54" s="3">
        <v>1</v>
      </c>
      <c r="F54" s="3" t="s">
        <v>334</v>
      </c>
      <c r="G54" s="3" t="s">
        <v>353</v>
      </c>
      <c r="H54" s="3">
        <v>1</v>
      </c>
      <c r="I54" s="3" t="s">
        <v>348</v>
      </c>
    </row>
    <row r="55" spans="1:9" x14ac:dyDescent="0.4">
      <c r="A55" s="3" t="s">
        <v>10</v>
      </c>
      <c r="B55" s="3">
        <v>3</v>
      </c>
      <c r="C55" s="3" t="s">
        <v>39</v>
      </c>
      <c r="D55" s="3" t="s">
        <v>198</v>
      </c>
      <c r="E55" s="3">
        <v>2</v>
      </c>
      <c r="F55" s="3" t="s">
        <v>335</v>
      </c>
      <c r="G55" s="3" t="s">
        <v>354</v>
      </c>
      <c r="H55" s="3">
        <v>1</v>
      </c>
      <c r="I55" s="3" t="s">
        <v>349</v>
      </c>
    </row>
    <row r="56" spans="1:9" x14ac:dyDescent="0.4">
      <c r="A56" s="3" t="s">
        <v>10</v>
      </c>
      <c r="B56" s="3">
        <v>4</v>
      </c>
      <c r="C56" s="3" t="s">
        <v>40</v>
      </c>
      <c r="D56" s="3" t="s">
        <v>199</v>
      </c>
      <c r="E56" s="3">
        <v>1</v>
      </c>
      <c r="F56" s="3" t="s">
        <v>334</v>
      </c>
      <c r="G56" s="3" t="s">
        <v>353</v>
      </c>
      <c r="H56" s="3">
        <v>1</v>
      </c>
      <c r="I56" s="3" t="s">
        <v>348</v>
      </c>
    </row>
    <row r="57" spans="1:9" x14ac:dyDescent="0.4">
      <c r="A57" s="3" t="s">
        <v>10</v>
      </c>
      <c r="B57" s="3">
        <v>4</v>
      </c>
      <c r="C57" s="3" t="s">
        <v>40</v>
      </c>
      <c r="D57" s="3" t="s">
        <v>199</v>
      </c>
      <c r="E57" s="3">
        <v>2</v>
      </c>
      <c r="F57" s="3" t="s">
        <v>335</v>
      </c>
      <c r="G57" s="3" t="s">
        <v>354</v>
      </c>
      <c r="H57" s="3">
        <v>1</v>
      </c>
      <c r="I57" s="3" t="s">
        <v>349</v>
      </c>
    </row>
    <row r="58" spans="1:9" x14ac:dyDescent="0.4">
      <c r="A58" s="3" t="s">
        <v>10</v>
      </c>
      <c r="B58" s="3">
        <v>5</v>
      </c>
      <c r="C58" s="3" t="s">
        <v>41</v>
      </c>
      <c r="D58" s="3" t="s">
        <v>200</v>
      </c>
      <c r="E58" s="3">
        <v>1</v>
      </c>
      <c r="F58" s="3" t="s">
        <v>334</v>
      </c>
      <c r="G58" s="3" t="s">
        <v>353</v>
      </c>
      <c r="H58" s="3">
        <v>1</v>
      </c>
      <c r="I58" s="3" t="s">
        <v>348</v>
      </c>
    </row>
    <row r="59" spans="1:9" x14ac:dyDescent="0.4">
      <c r="A59" s="3" t="s">
        <v>10</v>
      </c>
      <c r="B59" s="3">
        <v>5</v>
      </c>
      <c r="C59" s="3" t="s">
        <v>41</v>
      </c>
      <c r="D59" s="3" t="s">
        <v>200</v>
      </c>
      <c r="E59" s="3">
        <v>2</v>
      </c>
      <c r="F59" s="3" t="s">
        <v>335</v>
      </c>
      <c r="G59" s="3" t="s">
        <v>354</v>
      </c>
      <c r="H59" s="3">
        <v>1</v>
      </c>
      <c r="I59" s="3" t="s">
        <v>349</v>
      </c>
    </row>
    <row r="60" spans="1:9" x14ac:dyDescent="0.4">
      <c r="A60" s="3" t="s">
        <v>10</v>
      </c>
      <c r="B60" s="3">
        <v>6</v>
      </c>
      <c r="C60" s="3" t="s">
        <v>42</v>
      </c>
      <c r="D60" s="3" t="s">
        <v>201</v>
      </c>
      <c r="E60" s="3">
        <v>1</v>
      </c>
      <c r="F60" s="3" t="s">
        <v>334</v>
      </c>
      <c r="G60" s="3" t="s">
        <v>353</v>
      </c>
      <c r="H60" s="3">
        <v>1</v>
      </c>
      <c r="I60" s="3" t="s">
        <v>348</v>
      </c>
    </row>
    <row r="61" spans="1:9" x14ac:dyDescent="0.4">
      <c r="A61" s="3" t="s">
        <v>10</v>
      </c>
      <c r="B61" s="3">
        <v>6</v>
      </c>
      <c r="C61" s="3" t="s">
        <v>42</v>
      </c>
      <c r="D61" s="3" t="s">
        <v>201</v>
      </c>
      <c r="E61" s="3">
        <v>2</v>
      </c>
      <c r="F61" s="3" t="s">
        <v>335</v>
      </c>
      <c r="G61" s="3" t="s">
        <v>354</v>
      </c>
      <c r="H61" s="3">
        <v>1</v>
      </c>
      <c r="I61" s="3" t="s">
        <v>349</v>
      </c>
    </row>
    <row r="62" spans="1:9" x14ac:dyDescent="0.4">
      <c r="A62" s="3" t="s">
        <v>10</v>
      </c>
      <c r="B62" s="3">
        <v>7</v>
      </c>
      <c r="C62" s="3" t="s">
        <v>43</v>
      </c>
      <c r="D62" s="3" t="s">
        <v>202</v>
      </c>
      <c r="E62" s="3">
        <v>1</v>
      </c>
      <c r="F62" s="3" t="s">
        <v>334</v>
      </c>
      <c r="G62" s="3" t="s">
        <v>353</v>
      </c>
      <c r="H62" s="3">
        <v>1</v>
      </c>
      <c r="I62" s="3" t="s">
        <v>348</v>
      </c>
    </row>
    <row r="63" spans="1:9" x14ac:dyDescent="0.4">
      <c r="A63" s="3" t="s">
        <v>10</v>
      </c>
      <c r="B63" s="3">
        <v>7</v>
      </c>
      <c r="C63" s="3" t="s">
        <v>43</v>
      </c>
      <c r="D63" s="3" t="s">
        <v>202</v>
      </c>
      <c r="E63" s="3">
        <v>2</v>
      </c>
      <c r="F63" s="3" t="s">
        <v>335</v>
      </c>
      <c r="G63" s="3" t="s">
        <v>354</v>
      </c>
      <c r="H63" s="3">
        <v>1</v>
      </c>
      <c r="I63" s="3" t="s">
        <v>349</v>
      </c>
    </row>
    <row r="64" spans="1:9" x14ac:dyDescent="0.4">
      <c r="A64" s="3" t="s">
        <v>10</v>
      </c>
      <c r="B64" s="3">
        <v>8</v>
      </c>
      <c r="C64" s="3" t="s">
        <v>44</v>
      </c>
      <c r="D64" s="3" t="s">
        <v>203</v>
      </c>
      <c r="E64" s="3">
        <v>1</v>
      </c>
      <c r="F64" s="3" t="s">
        <v>334</v>
      </c>
      <c r="G64" s="3" t="s">
        <v>353</v>
      </c>
      <c r="H64" s="3">
        <v>1</v>
      </c>
      <c r="I64" s="3" t="s">
        <v>348</v>
      </c>
    </row>
    <row r="65" spans="1:9" x14ac:dyDescent="0.4">
      <c r="A65" s="3" t="s">
        <v>10</v>
      </c>
      <c r="B65" s="3">
        <v>8</v>
      </c>
      <c r="C65" s="3" t="s">
        <v>44</v>
      </c>
      <c r="D65" s="3" t="s">
        <v>203</v>
      </c>
      <c r="E65" s="3">
        <v>2</v>
      </c>
      <c r="F65" s="3" t="s">
        <v>335</v>
      </c>
      <c r="G65" s="3" t="s">
        <v>354</v>
      </c>
      <c r="H65" s="3">
        <v>1</v>
      </c>
      <c r="I65" s="3" t="s">
        <v>349</v>
      </c>
    </row>
    <row r="66" spans="1:9" x14ac:dyDescent="0.4">
      <c r="A66" s="7" t="s">
        <v>11</v>
      </c>
      <c r="B66" s="7">
        <v>1</v>
      </c>
      <c r="C66" s="7" t="s">
        <v>45</v>
      </c>
      <c r="D66" s="7" t="s">
        <v>204</v>
      </c>
      <c r="E66" s="7">
        <v>1</v>
      </c>
      <c r="F66" s="7" t="s">
        <v>334</v>
      </c>
      <c r="G66" s="7" t="s">
        <v>353</v>
      </c>
      <c r="H66" s="7">
        <v>1</v>
      </c>
      <c r="I66" s="7" t="s">
        <v>348</v>
      </c>
    </row>
    <row r="67" spans="1:9" x14ac:dyDescent="0.4">
      <c r="A67" s="7" t="s">
        <v>11</v>
      </c>
      <c r="B67" s="7">
        <v>1</v>
      </c>
      <c r="C67" s="7" t="s">
        <v>45</v>
      </c>
      <c r="D67" s="7" t="s">
        <v>204</v>
      </c>
      <c r="E67" s="7">
        <v>2</v>
      </c>
      <c r="F67" s="7" t="s">
        <v>335</v>
      </c>
      <c r="G67" s="7" t="s">
        <v>354</v>
      </c>
      <c r="H67" s="7">
        <v>1</v>
      </c>
      <c r="I67" s="7" t="s">
        <v>349</v>
      </c>
    </row>
    <row r="68" spans="1:9" x14ac:dyDescent="0.4">
      <c r="A68" s="7" t="s">
        <v>11</v>
      </c>
      <c r="B68" s="7">
        <v>2</v>
      </c>
      <c r="C68" s="7" t="s">
        <v>46</v>
      </c>
      <c r="D68" s="7" t="s">
        <v>205</v>
      </c>
      <c r="E68" s="7">
        <v>1</v>
      </c>
      <c r="F68" s="7" t="s">
        <v>334</v>
      </c>
      <c r="G68" s="7" t="s">
        <v>353</v>
      </c>
      <c r="H68" s="7">
        <v>1</v>
      </c>
      <c r="I68" s="7" t="s">
        <v>348</v>
      </c>
    </row>
    <row r="69" spans="1:9" x14ac:dyDescent="0.4">
      <c r="A69" s="7" t="s">
        <v>11</v>
      </c>
      <c r="B69" s="7">
        <v>2</v>
      </c>
      <c r="C69" s="7" t="s">
        <v>46</v>
      </c>
      <c r="D69" s="7" t="s">
        <v>205</v>
      </c>
      <c r="E69" s="7">
        <v>2</v>
      </c>
      <c r="F69" s="7" t="s">
        <v>335</v>
      </c>
      <c r="G69" s="7" t="s">
        <v>354</v>
      </c>
      <c r="H69" s="7">
        <v>1</v>
      </c>
      <c r="I69" s="7" t="s">
        <v>349</v>
      </c>
    </row>
    <row r="70" spans="1:9" x14ac:dyDescent="0.4">
      <c r="A70" s="7" t="s">
        <v>11</v>
      </c>
      <c r="B70" s="7">
        <v>3</v>
      </c>
      <c r="C70" s="7" t="s">
        <v>47</v>
      </c>
      <c r="D70" s="7" t="s">
        <v>206</v>
      </c>
      <c r="E70" s="7">
        <v>1</v>
      </c>
      <c r="F70" s="7" t="s">
        <v>334</v>
      </c>
      <c r="G70" s="7" t="s">
        <v>353</v>
      </c>
      <c r="H70" s="7">
        <v>1</v>
      </c>
      <c r="I70" s="7" t="s">
        <v>348</v>
      </c>
    </row>
    <row r="71" spans="1:9" x14ac:dyDescent="0.4">
      <c r="A71" s="7" t="s">
        <v>11</v>
      </c>
      <c r="B71" s="7">
        <v>3</v>
      </c>
      <c r="C71" s="7" t="s">
        <v>47</v>
      </c>
      <c r="D71" s="7" t="s">
        <v>206</v>
      </c>
      <c r="E71" s="7">
        <v>2</v>
      </c>
      <c r="F71" s="7" t="s">
        <v>335</v>
      </c>
      <c r="G71" s="7" t="s">
        <v>354</v>
      </c>
      <c r="H71" s="7">
        <v>1</v>
      </c>
      <c r="I71" s="7" t="s">
        <v>349</v>
      </c>
    </row>
    <row r="72" spans="1:9" x14ac:dyDescent="0.4">
      <c r="A72" s="7" t="s">
        <v>11</v>
      </c>
      <c r="B72" s="7">
        <v>4</v>
      </c>
      <c r="C72" s="7" t="s">
        <v>48</v>
      </c>
      <c r="D72" s="7" t="s">
        <v>207</v>
      </c>
      <c r="E72" s="7">
        <v>1</v>
      </c>
      <c r="F72" s="7" t="s">
        <v>334</v>
      </c>
      <c r="G72" s="7" t="s">
        <v>353</v>
      </c>
      <c r="H72" s="7">
        <v>1</v>
      </c>
      <c r="I72" s="7" t="s">
        <v>348</v>
      </c>
    </row>
    <row r="73" spans="1:9" x14ac:dyDescent="0.4">
      <c r="A73" s="7" t="s">
        <v>11</v>
      </c>
      <c r="B73" s="7">
        <v>4</v>
      </c>
      <c r="C73" s="7" t="s">
        <v>48</v>
      </c>
      <c r="D73" s="7" t="s">
        <v>207</v>
      </c>
      <c r="E73" s="7">
        <v>2</v>
      </c>
      <c r="F73" s="7" t="s">
        <v>335</v>
      </c>
      <c r="G73" s="7" t="s">
        <v>354</v>
      </c>
      <c r="H73" s="7">
        <v>1</v>
      </c>
      <c r="I73" s="7" t="s">
        <v>349</v>
      </c>
    </row>
    <row r="74" spans="1:9" x14ac:dyDescent="0.4">
      <c r="A74" s="7" t="s">
        <v>11</v>
      </c>
      <c r="B74" s="7">
        <v>5</v>
      </c>
      <c r="C74" s="7" t="s">
        <v>49</v>
      </c>
      <c r="D74" s="7" t="s">
        <v>208</v>
      </c>
      <c r="E74" s="7">
        <v>1</v>
      </c>
      <c r="F74" s="7" t="s">
        <v>334</v>
      </c>
      <c r="G74" s="7" t="s">
        <v>353</v>
      </c>
      <c r="H74" s="7">
        <v>1</v>
      </c>
      <c r="I74" s="7" t="s">
        <v>348</v>
      </c>
    </row>
    <row r="75" spans="1:9" x14ac:dyDescent="0.4">
      <c r="A75" s="7" t="s">
        <v>11</v>
      </c>
      <c r="B75" s="7">
        <v>5</v>
      </c>
      <c r="C75" s="7" t="s">
        <v>49</v>
      </c>
      <c r="D75" s="7" t="s">
        <v>208</v>
      </c>
      <c r="E75" s="7">
        <v>2</v>
      </c>
      <c r="F75" s="7" t="s">
        <v>335</v>
      </c>
      <c r="G75" s="7" t="s">
        <v>354</v>
      </c>
      <c r="H75" s="7">
        <v>1</v>
      </c>
      <c r="I75" s="7" t="s">
        <v>349</v>
      </c>
    </row>
    <row r="76" spans="1:9" x14ac:dyDescent="0.4">
      <c r="A76" s="7" t="s">
        <v>11</v>
      </c>
      <c r="B76" s="7">
        <v>6</v>
      </c>
      <c r="C76" s="7" t="s">
        <v>50</v>
      </c>
      <c r="D76" s="7" t="s">
        <v>209</v>
      </c>
      <c r="E76" s="7">
        <v>1</v>
      </c>
      <c r="F76" s="7" t="s">
        <v>334</v>
      </c>
      <c r="G76" s="7" t="s">
        <v>353</v>
      </c>
      <c r="H76" s="7">
        <v>1</v>
      </c>
      <c r="I76" s="7" t="s">
        <v>348</v>
      </c>
    </row>
    <row r="77" spans="1:9" x14ac:dyDescent="0.4">
      <c r="A77" s="7" t="s">
        <v>11</v>
      </c>
      <c r="B77" s="7">
        <v>6</v>
      </c>
      <c r="C77" s="7" t="s">
        <v>50</v>
      </c>
      <c r="D77" s="7" t="s">
        <v>209</v>
      </c>
      <c r="E77" s="7">
        <v>2</v>
      </c>
      <c r="F77" s="7" t="s">
        <v>335</v>
      </c>
      <c r="G77" s="7" t="s">
        <v>354</v>
      </c>
      <c r="H77" s="7">
        <v>1</v>
      </c>
      <c r="I77" s="7" t="s">
        <v>349</v>
      </c>
    </row>
    <row r="78" spans="1:9" x14ac:dyDescent="0.4">
      <c r="A78" s="7" t="s">
        <v>11</v>
      </c>
      <c r="B78" s="7">
        <v>7</v>
      </c>
      <c r="C78" s="7" t="s">
        <v>51</v>
      </c>
      <c r="D78" s="7" t="s">
        <v>210</v>
      </c>
      <c r="E78" s="7">
        <v>1</v>
      </c>
      <c r="F78" s="7" t="s">
        <v>334</v>
      </c>
      <c r="G78" s="7" t="s">
        <v>353</v>
      </c>
      <c r="H78" s="7">
        <v>1</v>
      </c>
      <c r="I78" s="7" t="s">
        <v>348</v>
      </c>
    </row>
    <row r="79" spans="1:9" x14ac:dyDescent="0.4">
      <c r="A79" s="7" t="s">
        <v>11</v>
      </c>
      <c r="B79" s="7">
        <v>7</v>
      </c>
      <c r="C79" s="7" t="s">
        <v>51</v>
      </c>
      <c r="D79" s="7" t="s">
        <v>210</v>
      </c>
      <c r="E79" s="7">
        <v>2</v>
      </c>
      <c r="F79" s="7" t="s">
        <v>335</v>
      </c>
      <c r="G79" s="7" t="s">
        <v>354</v>
      </c>
      <c r="H79" s="7">
        <v>15</v>
      </c>
      <c r="I79" s="4" t="s">
        <v>356</v>
      </c>
    </row>
    <row r="80" spans="1:9" x14ac:dyDescent="0.4">
      <c r="A80" s="7" t="s">
        <v>11</v>
      </c>
      <c r="B80" s="7">
        <v>8</v>
      </c>
      <c r="C80" s="7" t="s">
        <v>52</v>
      </c>
      <c r="D80" s="7" t="s">
        <v>211</v>
      </c>
      <c r="E80" s="7">
        <v>1</v>
      </c>
      <c r="F80" s="7" t="s">
        <v>334</v>
      </c>
      <c r="G80" s="7" t="s">
        <v>353</v>
      </c>
      <c r="H80" s="7">
        <v>1</v>
      </c>
      <c r="I80" s="7" t="s">
        <v>348</v>
      </c>
    </row>
    <row r="81" spans="1:9" x14ac:dyDescent="0.4">
      <c r="A81" s="7" t="s">
        <v>11</v>
      </c>
      <c r="B81" s="7">
        <v>8</v>
      </c>
      <c r="C81" s="7" t="s">
        <v>52</v>
      </c>
      <c r="D81" s="7" t="s">
        <v>211</v>
      </c>
      <c r="E81" s="7">
        <v>2</v>
      </c>
      <c r="F81" s="7" t="s">
        <v>335</v>
      </c>
      <c r="G81" s="7" t="s">
        <v>354</v>
      </c>
      <c r="H81" s="7">
        <v>1</v>
      </c>
      <c r="I81" s="7" t="s">
        <v>349</v>
      </c>
    </row>
    <row r="82" spans="1:9" x14ac:dyDescent="0.4">
      <c r="A82" s="7" t="s">
        <v>11</v>
      </c>
      <c r="B82" s="7">
        <v>9</v>
      </c>
      <c r="C82" s="7" t="s">
        <v>53</v>
      </c>
      <c r="D82" s="7" t="s">
        <v>212</v>
      </c>
      <c r="E82" s="7">
        <v>1</v>
      </c>
      <c r="F82" s="7" t="s">
        <v>334</v>
      </c>
      <c r="G82" s="7" t="s">
        <v>353</v>
      </c>
      <c r="H82" s="7">
        <v>1</v>
      </c>
      <c r="I82" s="7" t="s">
        <v>348</v>
      </c>
    </row>
    <row r="83" spans="1:9" x14ac:dyDescent="0.4">
      <c r="A83" s="7" t="s">
        <v>11</v>
      </c>
      <c r="B83" s="7">
        <v>9</v>
      </c>
      <c r="C83" s="7" t="s">
        <v>53</v>
      </c>
      <c r="D83" s="7" t="s">
        <v>212</v>
      </c>
      <c r="E83" s="7">
        <v>2</v>
      </c>
      <c r="F83" s="7" t="s">
        <v>335</v>
      </c>
      <c r="G83" s="7" t="s">
        <v>354</v>
      </c>
      <c r="H83" s="7">
        <v>1</v>
      </c>
      <c r="I83" s="7" t="s">
        <v>349</v>
      </c>
    </row>
    <row r="84" spans="1:9" x14ac:dyDescent="0.4">
      <c r="A84" s="7" t="s">
        <v>11</v>
      </c>
      <c r="B84" s="7">
        <v>10</v>
      </c>
      <c r="C84" s="7" t="s">
        <v>54</v>
      </c>
      <c r="D84" s="7" t="s">
        <v>213</v>
      </c>
      <c r="E84" s="7">
        <v>1</v>
      </c>
      <c r="F84" s="7" t="s">
        <v>334</v>
      </c>
      <c r="G84" s="7" t="s">
        <v>353</v>
      </c>
      <c r="H84" s="7">
        <v>1</v>
      </c>
      <c r="I84" s="7" t="s">
        <v>348</v>
      </c>
    </row>
    <row r="85" spans="1:9" x14ac:dyDescent="0.4">
      <c r="A85" s="7" t="s">
        <v>11</v>
      </c>
      <c r="B85" s="7">
        <v>10</v>
      </c>
      <c r="C85" s="7" t="s">
        <v>54</v>
      </c>
      <c r="D85" s="7" t="s">
        <v>213</v>
      </c>
      <c r="E85" s="7">
        <v>2</v>
      </c>
      <c r="F85" s="7" t="s">
        <v>335</v>
      </c>
      <c r="G85" s="7" t="s">
        <v>354</v>
      </c>
      <c r="H85" s="7">
        <v>1</v>
      </c>
      <c r="I85" s="7" t="s">
        <v>349</v>
      </c>
    </row>
    <row r="86" spans="1:9" x14ac:dyDescent="0.4">
      <c r="A86" s="7" t="s">
        <v>11</v>
      </c>
      <c r="B86" s="7">
        <v>11</v>
      </c>
      <c r="C86" s="7" t="s">
        <v>55</v>
      </c>
      <c r="D86" s="7" t="s">
        <v>214</v>
      </c>
      <c r="E86" s="7">
        <v>1</v>
      </c>
      <c r="F86" s="7" t="s">
        <v>334</v>
      </c>
      <c r="G86" s="7" t="s">
        <v>353</v>
      </c>
      <c r="H86" s="7">
        <v>1</v>
      </c>
      <c r="I86" s="7" t="s">
        <v>348</v>
      </c>
    </row>
    <row r="87" spans="1:9" x14ac:dyDescent="0.4">
      <c r="A87" s="7" t="s">
        <v>11</v>
      </c>
      <c r="B87" s="7">
        <v>11</v>
      </c>
      <c r="C87" s="7" t="s">
        <v>55</v>
      </c>
      <c r="D87" s="7" t="s">
        <v>214</v>
      </c>
      <c r="E87" s="7">
        <v>2</v>
      </c>
      <c r="F87" s="7" t="s">
        <v>335</v>
      </c>
      <c r="G87" s="7" t="s">
        <v>354</v>
      </c>
      <c r="H87" s="7">
        <v>1</v>
      </c>
      <c r="I87" s="7" t="s">
        <v>349</v>
      </c>
    </row>
    <row r="88" spans="1:9" x14ac:dyDescent="0.4">
      <c r="A88" s="7" t="s">
        <v>11</v>
      </c>
      <c r="B88" s="7">
        <v>12</v>
      </c>
      <c r="C88" s="7" t="s">
        <v>56</v>
      </c>
      <c r="D88" s="7" t="s">
        <v>215</v>
      </c>
      <c r="E88" s="7">
        <v>1</v>
      </c>
      <c r="F88" s="7" t="s">
        <v>334</v>
      </c>
      <c r="G88" s="7" t="s">
        <v>353</v>
      </c>
      <c r="H88" s="7">
        <v>1</v>
      </c>
      <c r="I88" s="7" t="s">
        <v>348</v>
      </c>
    </row>
    <row r="89" spans="1:9" x14ac:dyDescent="0.4">
      <c r="A89" s="7" t="s">
        <v>11</v>
      </c>
      <c r="B89" s="7">
        <v>12</v>
      </c>
      <c r="C89" s="7" t="s">
        <v>56</v>
      </c>
      <c r="D89" s="7" t="s">
        <v>215</v>
      </c>
      <c r="E89" s="7">
        <v>2</v>
      </c>
      <c r="F89" s="7" t="s">
        <v>335</v>
      </c>
      <c r="G89" s="7" t="s">
        <v>354</v>
      </c>
      <c r="H89" s="7">
        <v>15</v>
      </c>
      <c r="I89" s="4" t="s">
        <v>356</v>
      </c>
    </row>
    <row r="90" spans="1:9" x14ac:dyDescent="0.4">
      <c r="A90" s="7" t="s">
        <v>11</v>
      </c>
      <c r="B90" s="7">
        <v>13</v>
      </c>
      <c r="C90" s="7" t="s">
        <v>57</v>
      </c>
      <c r="D90" s="7" t="s">
        <v>216</v>
      </c>
      <c r="E90" s="7">
        <v>1</v>
      </c>
      <c r="F90" s="7" t="s">
        <v>334</v>
      </c>
      <c r="G90" s="7" t="s">
        <v>353</v>
      </c>
      <c r="H90" s="7">
        <v>1</v>
      </c>
      <c r="I90" s="7" t="s">
        <v>348</v>
      </c>
    </row>
    <row r="91" spans="1:9" x14ac:dyDescent="0.4">
      <c r="A91" s="7" t="s">
        <v>11</v>
      </c>
      <c r="B91" s="7">
        <v>13</v>
      </c>
      <c r="C91" s="7" t="s">
        <v>57</v>
      </c>
      <c r="D91" s="7" t="s">
        <v>216</v>
      </c>
      <c r="E91" s="7">
        <v>2</v>
      </c>
      <c r="F91" s="7" t="s">
        <v>335</v>
      </c>
      <c r="G91" s="7" t="s">
        <v>354</v>
      </c>
      <c r="H91" s="7">
        <v>1</v>
      </c>
      <c r="I91" s="7" t="s">
        <v>349</v>
      </c>
    </row>
    <row r="92" spans="1:9" x14ac:dyDescent="0.4">
      <c r="A92" s="7" t="s">
        <v>11</v>
      </c>
      <c r="B92" s="7">
        <v>14</v>
      </c>
      <c r="C92" s="7" t="s">
        <v>58</v>
      </c>
      <c r="D92" s="7" t="s">
        <v>217</v>
      </c>
      <c r="E92" s="7">
        <v>1</v>
      </c>
      <c r="F92" s="7" t="s">
        <v>334</v>
      </c>
      <c r="G92" s="7" t="s">
        <v>353</v>
      </c>
      <c r="H92" s="7">
        <v>1</v>
      </c>
      <c r="I92" s="7" t="s">
        <v>348</v>
      </c>
    </row>
    <row r="93" spans="1:9" x14ac:dyDescent="0.4">
      <c r="A93" s="7" t="s">
        <v>11</v>
      </c>
      <c r="B93" s="7">
        <v>14</v>
      </c>
      <c r="C93" s="7" t="s">
        <v>58</v>
      </c>
      <c r="D93" s="7" t="s">
        <v>217</v>
      </c>
      <c r="E93" s="7">
        <v>2</v>
      </c>
      <c r="F93" s="7" t="s">
        <v>335</v>
      </c>
      <c r="G93" s="7" t="s">
        <v>354</v>
      </c>
      <c r="H93" s="7">
        <v>1</v>
      </c>
      <c r="I93" s="7" t="s">
        <v>349</v>
      </c>
    </row>
    <row r="94" spans="1:9" x14ac:dyDescent="0.4">
      <c r="A94" s="7" t="s">
        <v>11</v>
      </c>
      <c r="B94" s="7">
        <v>15</v>
      </c>
      <c r="C94" s="7" t="s">
        <v>59</v>
      </c>
      <c r="D94" s="7" t="s">
        <v>218</v>
      </c>
      <c r="E94" s="7">
        <v>1</v>
      </c>
      <c r="F94" s="7" t="s">
        <v>334</v>
      </c>
      <c r="G94" s="7" t="s">
        <v>353</v>
      </c>
      <c r="H94" s="7">
        <v>1</v>
      </c>
      <c r="I94" s="7" t="s">
        <v>348</v>
      </c>
    </row>
    <row r="95" spans="1:9" x14ac:dyDescent="0.4">
      <c r="A95" s="7" t="s">
        <v>11</v>
      </c>
      <c r="B95" s="7">
        <v>15</v>
      </c>
      <c r="C95" s="7" t="s">
        <v>59</v>
      </c>
      <c r="D95" s="7" t="s">
        <v>218</v>
      </c>
      <c r="E95" s="7">
        <v>2</v>
      </c>
      <c r="F95" s="7" t="s">
        <v>335</v>
      </c>
      <c r="G95" s="7" t="s">
        <v>354</v>
      </c>
      <c r="H95" s="7">
        <v>1</v>
      </c>
      <c r="I95" s="7" t="s">
        <v>349</v>
      </c>
    </row>
    <row r="96" spans="1:9" x14ac:dyDescent="0.4">
      <c r="A96" s="7" t="s">
        <v>11</v>
      </c>
      <c r="B96" s="7">
        <v>16</v>
      </c>
      <c r="C96" s="7" t="s">
        <v>60</v>
      </c>
      <c r="D96" s="7" t="s">
        <v>219</v>
      </c>
      <c r="E96" s="7">
        <v>1</v>
      </c>
      <c r="F96" s="7" t="s">
        <v>334</v>
      </c>
      <c r="G96" s="7" t="s">
        <v>353</v>
      </c>
      <c r="H96" s="7">
        <v>1</v>
      </c>
      <c r="I96" s="7" t="s">
        <v>348</v>
      </c>
    </row>
    <row r="97" spans="1:9" x14ac:dyDescent="0.4">
      <c r="A97" s="7" t="s">
        <v>11</v>
      </c>
      <c r="B97" s="7">
        <v>16</v>
      </c>
      <c r="C97" s="7" t="s">
        <v>60</v>
      </c>
      <c r="D97" s="7" t="s">
        <v>219</v>
      </c>
      <c r="E97" s="7">
        <v>2</v>
      </c>
      <c r="F97" s="7" t="s">
        <v>335</v>
      </c>
      <c r="G97" s="7" t="s">
        <v>354</v>
      </c>
      <c r="H97" s="7">
        <v>1</v>
      </c>
      <c r="I97" s="7" t="s">
        <v>349</v>
      </c>
    </row>
    <row r="98" spans="1:9" x14ac:dyDescent="0.4">
      <c r="A98" s="7" t="s">
        <v>11</v>
      </c>
      <c r="B98" s="7">
        <v>17</v>
      </c>
      <c r="C98" s="7" t="s">
        <v>61</v>
      </c>
      <c r="D98" s="7" t="s">
        <v>220</v>
      </c>
      <c r="E98" s="7">
        <v>1</v>
      </c>
      <c r="F98" s="7" t="s">
        <v>334</v>
      </c>
      <c r="G98" s="7" t="s">
        <v>353</v>
      </c>
      <c r="H98" s="7">
        <v>1</v>
      </c>
      <c r="I98" s="7" t="s">
        <v>348</v>
      </c>
    </row>
    <row r="99" spans="1:9" x14ac:dyDescent="0.4">
      <c r="A99" s="7" t="s">
        <v>11</v>
      </c>
      <c r="B99" s="7">
        <v>17</v>
      </c>
      <c r="C99" s="7" t="s">
        <v>61</v>
      </c>
      <c r="D99" s="7" t="s">
        <v>220</v>
      </c>
      <c r="E99" s="7">
        <v>2</v>
      </c>
      <c r="F99" s="7" t="s">
        <v>335</v>
      </c>
      <c r="G99" s="7" t="s">
        <v>354</v>
      </c>
      <c r="H99" s="7">
        <v>15</v>
      </c>
      <c r="I99" s="4" t="s">
        <v>356</v>
      </c>
    </row>
    <row r="100" spans="1:9" x14ac:dyDescent="0.4">
      <c r="A100" s="3" t="s">
        <v>12</v>
      </c>
      <c r="B100" s="3">
        <v>1</v>
      </c>
      <c r="C100" s="3" t="s">
        <v>62</v>
      </c>
      <c r="D100" s="3" t="s">
        <v>221</v>
      </c>
      <c r="E100" s="3">
        <v>1</v>
      </c>
      <c r="F100" s="3" t="s">
        <v>334</v>
      </c>
      <c r="G100" s="3" t="s">
        <v>353</v>
      </c>
      <c r="H100" s="3">
        <v>1</v>
      </c>
      <c r="I100" s="3" t="s">
        <v>348</v>
      </c>
    </row>
    <row r="101" spans="1:9" x14ac:dyDescent="0.4">
      <c r="A101" s="3" t="s">
        <v>12</v>
      </c>
      <c r="B101" s="3">
        <v>1</v>
      </c>
      <c r="C101" s="3" t="s">
        <v>62</v>
      </c>
      <c r="D101" s="3" t="s">
        <v>221</v>
      </c>
      <c r="E101" s="3">
        <v>2</v>
      </c>
      <c r="F101" s="3" t="s">
        <v>335</v>
      </c>
      <c r="G101" s="3" t="s">
        <v>354</v>
      </c>
      <c r="H101" s="3">
        <v>17</v>
      </c>
      <c r="I101" s="3" t="s">
        <v>357</v>
      </c>
    </row>
    <row r="102" spans="1:9" x14ac:dyDescent="0.4">
      <c r="A102" s="3" t="s">
        <v>12</v>
      </c>
      <c r="B102" s="3">
        <v>2</v>
      </c>
      <c r="C102" s="3" t="s">
        <v>63</v>
      </c>
      <c r="D102" s="3" t="s">
        <v>222</v>
      </c>
      <c r="E102" s="3">
        <v>1</v>
      </c>
      <c r="F102" s="3" t="s">
        <v>334</v>
      </c>
      <c r="G102" s="3" t="s">
        <v>353</v>
      </c>
      <c r="H102" s="3">
        <v>1</v>
      </c>
      <c r="I102" s="3" t="s">
        <v>348</v>
      </c>
    </row>
    <row r="103" spans="1:9" x14ac:dyDescent="0.4">
      <c r="A103" s="3" t="s">
        <v>12</v>
      </c>
      <c r="B103" s="3">
        <v>2</v>
      </c>
      <c r="C103" s="3" t="s">
        <v>63</v>
      </c>
      <c r="D103" s="3" t="s">
        <v>222</v>
      </c>
      <c r="E103" s="3">
        <v>2</v>
      </c>
      <c r="F103" s="3" t="s">
        <v>335</v>
      </c>
      <c r="G103" s="3" t="s">
        <v>354</v>
      </c>
      <c r="H103" s="3">
        <v>17</v>
      </c>
      <c r="I103" s="3" t="s">
        <v>357</v>
      </c>
    </row>
    <row r="104" spans="1:9" x14ac:dyDescent="0.4">
      <c r="A104" s="3" t="s">
        <v>12</v>
      </c>
      <c r="B104" s="3">
        <v>3</v>
      </c>
      <c r="C104" s="3" t="s">
        <v>64</v>
      </c>
      <c r="D104" s="3" t="s">
        <v>223</v>
      </c>
      <c r="E104" s="3">
        <v>1</v>
      </c>
      <c r="F104" s="3" t="s">
        <v>334</v>
      </c>
      <c r="G104" s="3" t="s">
        <v>353</v>
      </c>
      <c r="H104" s="3">
        <v>1</v>
      </c>
      <c r="I104" s="3" t="s">
        <v>348</v>
      </c>
    </row>
    <row r="105" spans="1:9" x14ac:dyDescent="0.4">
      <c r="A105" s="3" t="s">
        <v>12</v>
      </c>
      <c r="B105" s="3">
        <v>3</v>
      </c>
      <c r="C105" s="3" t="s">
        <v>64</v>
      </c>
      <c r="D105" s="3" t="s">
        <v>223</v>
      </c>
      <c r="E105" s="3">
        <v>2</v>
      </c>
      <c r="F105" s="3" t="s">
        <v>335</v>
      </c>
      <c r="G105" s="3" t="s">
        <v>354</v>
      </c>
      <c r="H105" s="3">
        <v>17</v>
      </c>
      <c r="I105" s="3" t="s">
        <v>357</v>
      </c>
    </row>
    <row r="106" spans="1:9" x14ac:dyDescent="0.4">
      <c r="A106" s="3" t="s">
        <v>12</v>
      </c>
      <c r="B106" s="3">
        <v>4</v>
      </c>
      <c r="C106" s="3" t="s">
        <v>65</v>
      </c>
      <c r="D106" s="3" t="s">
        <v>224</v>
      </c>
      <c r="E106" s="3">
        <v>1</v>
      </c>
      <c r="F106" s="3" t="s">
        <v>334</v>
      </c>
      <c r="G106" s="3" t="s">
        <v>353</v>
      </c>
      <c r="H106" s="3">
        <v>1</v>
      </c>
      <c r="I106" s="3" t="s">
        <v>348</v>
      </c>
    </row>
    <row r="107" spans="1:9" x14ac:dyDescent="0.4">
      <c r="A107" s="3" t="s">
        <v>12</v>
      </c>
      <c r="B107" s="3">
        <v>4</v>
      </c>
      <c r="C107" s="3" t="s">
        <v>65</v>
      </c>
      <c r="D107" s="3" t="s">
        <v>224</v>
      </c>
      <c r="E107" s="3">
        <v>2</v>
      </c>
      <c r="F107" s="3" t="s">
        <v>335</v>
      </c>
      <c r="G107" s="3" t="s">
        <v>354</v>
      </c>
      <c r="H107" s="3">
        <v>16</v>
      </c>
      <c r="I107" s="3" t="s">
        <v>358</v>
      </c>
    </row>
    <row r="108" spans="1:9" x14ac:dyDescent="0.4">
      <c r="A108" s="3" t="s">
        <v>12</v>
      </c>
      <c r="B108" s="3">
        <v>5</v>
      </c>
      <c r="C108" s="3" t="s">
        <v>66</v>
      </c>
      <c r="D108" s="3" t="s">
        <v>225</v>
      </c>
      <c r="E108" s="3">
        <v>1</v>
      </c>
      <c r="F108" s="3" t="s">
        <v>334</v>
      </c>
      <c r="G108" s="3" t="s">
        <v>353</v>
      </c>
      <c r="H108" s="3">
        <v>1</v>
      </c>
      <c r="I108" s="3" t="s">
        <v>348</v>
      </c>
    </row>
    <row r="109" spans="1:9" x14ac:dyDescent="0.4">
      <c r="A109" s="3" t="s">
        <v>12</v>
      </c>
      <c r="B109" s="3">
        <v>5</v>
      </c>
      <c r="C109" s="3" t="s">
        <v>66</v>
      </c>
      <c r="D109" s="3" t="s">
        <v>225</v>
      </c>
      <c r="E109" s="3">
        <v>2</v>
      </c>
      <c r="F109" s="3" t="s">
        <v>335</v>
      </c>
      <c r="G109" s="3" t="s">
        <v>354</v>
      </c>
      <c r="H109" s="3">
        <v>16</v>
      </c>
      <c r="I109" s="3" t="s">
        <v>358</v>
      </c>
    </row>
    <row r="110" spans="1:9" x14ac:dyDescent="0.4">
      <c r="A110" s="3" t="s">
        <v>12</v>
      </c>
      <c r="B110" s="3">
        <v>6</v>
      </c>
      <c r="C110" s="3" t="s">
        <v>67</v>
      </c>
      <c r="D110" s="3" t="s">
        <v>226</v>
      </c>
      <c r="E110" s="3">
        <v>1</v>
      </c>
      <c r="F110" s="3" t="s">
        <v>334</v>
      </c>
      <c r="G110" s="3" t="s">
        <v>353</v>
      </c>
      <c r="H110" s="3">
        <v>1</v>
      </c>
      <c r="I110" s="3" t="s">
        <v>348</v>
      </c>
    </row>
    <row r="111" spans="1:9" x14ac:dyDescent="0.4">
      <c r="A111" s="3" t="s">
        <v>12</v>
      </c>
      <c r="B111" s="3">
        <v>6</v>
      </c>
      <c r="C111" s="3" t="s">
        <v>67</v>
      </c>
      <c r="D111" s="3" t="s">
        <v>226</v>
      </c>
      <c r="E111" s="3">
        <v>2</v>
      </c>
      <c r="F111" s="3" t="s">
        <v>335</v>
      </c>
      <c r="G111" s="3" t="s">
        <v>354</v>
      </c>
      <c r="H111" s="3">
        <v>16</v>
      </c>
      <c r="I111" s="3" t="s">
        <v>358</v>
      </c>
    </row>
    <row r="112" spans="1:9" x14ac:dyDescent="0.4">
      <c r="A112" s="3" t="s">
        <v>12</v>
      </c>
      <c r="B112" s="3">
        <v>7</v>
      </c>
      <c r="C112" s="3" t="s">
        <v>68</v>
      </c>
      <c r="D112" s="3" t="s">
        <v>227</v>
      </c>
      <c r="E112" s="3">
        <v>1</v>
      </c>
      <c r="F112" s="3" t="s">
        <v>334</v>
      </c>
      <c r="G112" s="3" t="s">
        <v>353</v>
      </c>
      <c r="H112" s="3">
        <v>1</v>
      </c>
      <c r="I112" s="3" t="s">
        <v>348</v>
      </c>
    </row>
    <row r="113" spans="1:9" x14ac:dyDescent="0.4">
      <c r="A113" s="3" t="s">
        <v>12</v>
      </c>
      <c r="B113" s="3">
        <v>7</v>
      </c>
      <c r="C113" s="3" t="s">
        <v>68</v>
      </c>
      <c r="D113" s="3" t="s">
        <v>227</v>
      </c>
      <c r="E113" s="3">
        <v>2</v>
      </c>
      <c r="F113" s="3" t="s">
        <v>335</v>
      </c>
      <c r="G113" s="3" t="s">
        <v>354</v>
      </c>
      <c r="H113" s="3">
        <v>17</v>
      </c>
      <c r="I113" s="3" t="s">
        <v>357</v>
      </c>
    </row>
    <row r="114" spans="1:9" x14ac:dyDescent="0.4">
      <c r="A114" s="3" t="s">
        <v>12</v>
      </c>
      <c r="B114" s="3">
        <v>8</v>
      </c>
      <c r="C114" s="3" t="s">
        <v>69</v>
      </c>
      <c r="D114" s="3" t="s">
        <v>228</v>
      </c>
      <c r="E114" s="3">
        <v>1</v>
      </c>
      <c r="F114" s="3" t="s">
        <v>334</v>
      </c>
      <c r="G114" s="3" t="s">
        <v>353</v>
      </c>
      <c r="H114" s="3">
        <v>1</v>
      </c>
      <c r="I114" s="3" t="s">
        <v>348</v>
      </c>
    </row>
    <row r="115" spans="1:9" x14ac:dyDescent="0.4">
      <c r="A115" s="3" t="s">
        <v>12</v>
      </c>
      <c r="B115" s="3">
        <v>8</v>
      </c>
      <c r="C115" s="3" t="s">
        <v>69</v>
      </c>
      <c r="D115" s="3" t="s">
        <v>228</v>
      </c>
      <c r="E115" s="3">
        <v>2</v>
      </c>
      <c r="F115" s="3" t="s">
        <v>335</v>
      </c>
      <c r="G115" s="3" t="s">
        <v>354</v>
      </c>
      <c r="H115" s="3">
        <v>16</v>
      </c>
      <c r="I115" s="3" t="s">
        <v>358</v>
      </c>
    </row>
    <row r="116" spans="1:9" x14ac:dyDescent="0.4">
      <c r="A116" s="3" t="s">
        <v>12</v>
      </c>
      <c r="B116" s="3">
        <v>9</v>
      </c>
      <c r="C116" s="3" t="s">
        <v>70</v>
      </c>
      <c r="D116" s="3" t="s">
        <v>229</v>
      </c>
      <c r="E116" s="3">
        <v>1</v>
      </c>
      <c r="F116" s="3" t="s">
        <v>334</v>
      </c>
      <c r="G116" s="3" t="s">
        <v>353</v>
      </c>
      <c r="H116" s="3">
        <v>1</v>
      </c>
      <c r="I116" s="3" t="s">
        <v>348</v>
      </c>
    </row>
    <row r="117" spans="1:9" x14ac:dyDescent="0.4">
      <c r="A117" s="3" t="s">
        <v>12</v>
      </c>
      <c r="B117" s="3">
        <v>9</v>
      </c>
      <c r="C117" s="3" t="s">
        <v>70</v>
      </c>
      <c r="D117" s="3" t="s">
        <v>229</v>
      </c>
      <c r="E117" s="3">
        <v>2</v>
      </c>
      <c r="F117" s="3" t="s">
        <v>335</v>
      </c>
      <c r="G117" s="3" t="s">
        <v>354</v>
      </c>
      <c r="H117" s="3">
        <v>16</v>
      </c>
      <c r="I117" s="3" t="s">
        <v>358</v>
      </c>
    </row>
    <row r="118" spans="1:9" x14ac:dyDescent="0.4">
      <c r="A118" s="3" t="s">
        <v>12</v>
      </c>
      <c r="B118" s="3">
        <v>10</v>
      </c>
      <c r="C118" s="3" t="s">
        <v>71</v>
      </c>
      <c r="D118" s="3" t="s">
        <v>230</v>
      </c>
      <c r="E118" s="3">
        <v>1</v>
      </c>
      <c r="F118" s="3" t="s">
        <v>334</v>
      </c>
      <c r="G118" s="3" t="s">
        <v>353</v>
      </c>
      <c r="H118" s="3">
        <v>1</v>
      </c>
      <c r="I118" s="3" t="s">
        <v>348</v>
      </c>
    </row>
    <row r="119" spans="1:9" x14ac:dyDescent="0.4">
      <c r="A119" s="3" t="s">
        <v>12</v>
      </c>
      <c r="B119" s="3">
        <v>10</v>
      </c>
      <c r="C119" s="3" t="s">
        <v>71</v>
      </c>
      <c r="D119" s="3" t="s">
        <v>230</v>
      </c>
      <c r="E119" s="3">
        <v>2</v>
      </c>
      <c r="F119" s="3" t="s">
        <v>335</v>
      </c>
      <c r="G119" s="3" t="s">
        <v>354</v>
      </c>
      <c r="H119" s="3">
        <v>7</v>
      </c>
      <c r="I119" s="3" t="s">
        <v>357</v>
      </c>
    </row>
    <row r="120" spans="1:9" x14ac:dyDescent="0.4">
      <c r="A120" s="3" t="s">
        <v>12</v>
      </c>
      <c r="B120" s="3">
        <v>11</v>
      </c>
      <c r="C120" s="3" t="s">
        <v>72</v>
      </c>
      <c r="D120" s="3" t="s">
        <v>231</v>
      </c>
      <c r="E120" s="3">
        <v>1</v>
      </c>
      <c r="F120" s="3" t="s">
        <v>334</v>
      </c>
      <c r="G120" s="3" t="s">
        <v>353</v>
      </c>
      <c r="H120" s="3">
        <v>1</v>
      </c>
      <c r="I120" s="3" t="s">
        <v>348</v>
      </c>
    </row>
    <row r="121" spans="1:9" x14ac:dyDescent="0.4">
      <c r="A121" s="3" t="s">
        <v>12</v>
      </c>
      <c r="B121" s="3">
        <v>11</v>
      </c>
      <c r="C121" s="3" t="s">
        <v>72</v>
      </c>
      <c r="D121" s="3" t="s">
        <v>231</v>
      </c>
      <c r="E121" s="3">
        <v>2</v>
      </c>
      <c r="F121" s="3" t="s">
        <v>335</v>
      </c>
      <c r="G121" s="3" t="s">
        <v>354</v>
      </c>
      <c r="H121" s="3">
        <v>12</v>
      </c>
      <c r="I121" s="3" t="s">
        <v>359</v>
      </c>
    </row>
    <row r="122" spans="1:9" x14ac:dyDescent="0.4">
      <c r="A122" s="3" t="s">
        <v>12</v>
      </c>
      <c r="B122" s="3">
        <v>12</v>
      </c>
      <c r="C122" s="3" t="s">
        <v>73</v>
      </c>
      <c r="D122" s="3" t="s">
        <v>232</v>
      </c>
      <c r="E122" s="3">
        <v>1</v>
      </c>
      <c r="F122" s="3" t="s">
        <v>334</v>
      </c>
      <c r="G122" s="3" t="s">
        <v>353</v>
      </c>
      <c r="H122" s="3">
        <v>1</v>
      </c>
      <c r="I122" s="3" t="s">
        <v>348</v>
      </c>
    </row>
    <row r="123" spans="1:9" x14ac:dyDescent="0.4">
      <c r="A123" s="3" t="s">
        <v>12</v>
      </c>
      <c r="B123" s="3">
        <v>12</v>
      </c>
      <c r="C123" s="3" t="s">
        <v>73</v>
      </c>
      <c r="D123" s="3" t="s">
        <v>232</v>
      </c>
      <c r="E123" s="3">
        <v>2</v>
      </c>
      <c r="F123" s="3" t="s">
        <v>335</v>
      </c>
      <c r="G123" s="3" t="s">
        <v>354</v>
      </c>
      <c r="H123" s="3">
        <v>14</v>
      </c>
      <c r="I123" s="3" t="s">
        <v>360</v>
      </c>
    </row>
    <row r="124" spans="1:9" x14ac:dyDescent="0.4">
      <c r="A124" s="3" t="s">
        <v>12</v>
      </c>
      <c r="B124" s="3">
        <v>13</v>
      </c>
      <c r="C124" s="3" t="s">
        <v>74</v>
      </c>
      <c r="D124" s="3" t="s">
        <v>233</v>
      </c>
      <c r="E124" s="3">
        <v>1</v>
      </c>
      <c r="F124" s="3" t="s">
        <v>334</v>
      </c>
      <c r="G124" s="3" t="s">
        <v>353</v>
      </c>
      <c r="H124" s="3">
        <v>1</v>
      </c>
      <c r="I124" s="3" t="s">
        <v>348</v>
      </c>
    </row>
    <row r="125" spans="1:9" x14ac:dyDescent="0.4">
      <c r="A125" s="3" t="s">
        <v>12</v>
      </c>
      <c r="B125" s="3">
        <v>13</v>
      </c>
      <c r="C125" s="3" t="s">
        <v>74</v>
      </c>
      <c r="D125" s="3" t="s">
        <v>233</v>
      </c>
      <c r="E125" s="3">
        <v>2</v>
      </c>
      <c r="F125" s="3" t="s">
        <v>335</v>
      </c>
      <c r="G125" s="3" t="s">
        <v>354</v>
      </c>
      <c r="H125" s="3">
        <v>14</v>
      </c>
      <c r="I125" s="3" t="s">
        <v>360</v>
      </c>
    </row>
    <row r="126" spans="1:9" x14ac:dyDescent="0.4">
      <c r="A126" s="3" t="s">
        <v>12</v>
      </c>
      <c r="B126" s="3">
        <v>14</v>
      </c>
      <c r="C126" s="3" t="s">
        <v>75</v>
      </c>
      <c r="D126" s="3" t="s">
        <v>234</v>
      </c>
      <c r="E126" s="3">
        <v>1</v>
      </c>
      <c r="F126" s="3" t="s">
        <v>334</v>
      </c>
      <c r="G126" s="3" t="s">
        <v>353</v>
      </c>
      <c r="H126" s="3">
        <v>1</v>
      </c>
      <c r="I126" s="3" t="s">
        <v>348</v>
      </c>
    </row>
    <row r="127" spans="1:9" x14ac:dyDescent="0.4">
      <c r="A127" s="3" t="s">
        <v>12</v>
      </c>
      <c r="B127" s="3">
        <v>14</v>
      </c>
      <c r="C127" s="3" t="s">
        <v>75</v>
      </c>
      <c r="D127" s="3" t="s">
        <v>234</v>
      </c>
      <c r="E127" s="3">
        <v>2</v>
      </c>
      <c r="F127" s="3" t="s">
        <v>335</v>
      </c>
      <c r="G127" s="3" t="s">
        <v>354</v>
      </c>
      <c r="H127" s="3">
        <v>16</v>
      </c>
      <c r="I127" s="3" t="s">
        <v>361</v>
      </c>
    </row>
    <row r="128" spans="1:9" x14ac:dyDescent="0.4">
      <c r="A128" s="3" t="s">
        <v>12</v>
      </c>
      <c r="B128" s="3">
        <v>15</v>
      </c>
      <c r="C128" s="3" t="s">
        <v>76</v>
      </c>
      <c r="D128" s="3" t="s">
        <v>235</v>
      </c>
      <c r="E128" s="3">
        <v>1</v>
      </c>
      <c r="F128" s="3" t="s">
        <v>334</v>
      </c>
      <c r="G128" s="3" t="s">
        <v>353</v>
      </c>
      <c r="H128" s="3">
        <v>1</v>
      </c>
      <c r="I128" s="3" t="s">
        <v>348</v>
      </c>
    </row>
    <row r="129" spans="1:9" x14ac:dyDescent="0.4">
      <c r="A129" s="3" t="s">
        <v>12</v>
      </c>
      <c r="B129" s="3">
        <v>15</v>
      </c>
      <c r="C129" s="3" t="s">
        <v>76</v>
      </c>
      <c r="D129" s="3" t="s">
        <v>235</v>
      </c>
      <c r="E129" s="3">
        <v>2</v>
      </c>
      <c r="F129" s="3" t="s">
        <v>335</v>
      </c>
      <c r="G129" s="3" t="s">
        <v>354</v>
      </c>
      <c r="H129" s="3">
        <v>12</v>
      </c>
      <c r="I129" s="3" t="s">
        <v>359</v>
      </c>
    </row>
    <row r="130" spans="1:9" x14ac:dyDescent="0.4">
      <c r="A130" s="3" t="s">
        <v>12</v>
      </c>
      <c r="B130" s="3">
        <v>16</v>
      </c>
      <c r="C130" s="3" t="s">
        <v>77</v>
      </c>
      <c r="D130" s="3" t="s">
        <v>236</v>
      </c>
      <c r="E130" s="3">
        <v>1</v>
      </c>
      <c r="F130" s="3" t="s">
        <v>334</v>
      </c>
      <c r="G130" s="3" t="s">
        <v>353</v>
      </c>
      <c r="H130" s="3">
        <v>1</v>
      </c>
      <c r="I130" s="3" t="s">
        <v>348</v>
      </c>
    </row>
    <row r="131" spans="1:9" x14ac:dyDescent="0.4">
      <c r="A131" s="3" t="s">
        <v>12</v>
      </c>
      <c r="B131" s="3">
        <v>16</v>
      </c>
      <c r="C131" s="3" t="s">
        <v>77</v>
      </c>
      <c r="D131" s="3" t="s">
        <v>236</v>
      </c>
      <c r="E131" s="3">
        <v>2</v>
      </c>
      <c r="F131" s="3" t="s">
        <v>335</v>
      </c>
      <c r="G131" s="3" t="s">
        <v>354</v>
      </c>
      <c r="H131" s="3">
        <v>16</v>
      </c>
      <c r="I131" s="3" t="s">
        <v>361</v>
      </c>
    </row>
    <row r="132" spans="1:9" x14ac:dyDescent="0.4">
      <c r="A132" s="3" t="s">
        <v>12</v>
      </c>
      <c r="B132" s="3">
        <v>17</v>
      </c>
      <c r="C132" s="3" t="s">
        <v>78</v>
      </c>
      <c r="D132" s="3" t="s">
        <v>237</v>
      </c>
      <c r="E132" s="3">
        <v>1</v>
      </c>
      <c r="F132" s="3" t="s">
        <v>334</v>
      </c>
      <c r="G132" s="3" t="s">
        <v>353</v>
      </c>
      <c r="H132" s="3">
        <v>1</v>
      </c>
      <c r="I132" s="3" t="s">
        <v>348</v>
      </c>
    </row>
    <row r="133" spans="1:9" x14ac:dyDescent="0.4">
      <c r="A133" s="3" t="s">
        <v>12</v>
      </c>
      <c r="B133" s="3">
        <v>17</v>
      </c>
      <c r="C133" s="3" t="s">
        <v>78</v>
      </c>
      <c r="D133" s="3" t="s">
        <v>237</v>
      </c>
      <c r="E133" s="3">
        <v>2</v>
      </c>
      <c r="F133" s="3" t="s">
        <v>335</v>
      </c>
      <c r="G133" s="3" t="s">
        <v>354</v>
      </c>
      <c r="H133" s="3">
        <v>14</v>
      </c>
      <c r="I133" s="3" t="s">
        <v>360</v>
      </c>
    </row>
    <row r="134" spans="1:9" x14ac:dyDescent="0.4">
      <c r="A134" s="3" t="s">
        <v>12</v>
      </c>
      <c r="B134" s="3">
        <v>18</v>
      </c>
      <c r="C134" s="3" t="s">
        <v>79</v>
      </c>
      <c r="D134" s="3" t="s">
        <v>238</v>
      </c>
      <c r="E134" s="3">
        <v>1</v>
      </c>
      <c r="F134" s="3" t="s">
        <v>334</v>
      </c>
      <c r="G134" s="3" t="s">
        <v>353</v>
      </c>
      <c r="H134" s="3">
        <v>1</v>
      </c>
      <c r="I134" s="3" t="s">
        <v>348</v>
      </c>
    </row>
    <row r="135" spans="1:9" x14ac:dyDescent="0.4">
      <c r="A135" s="3" t="s">
        <v>12</v>
      </c>
      <c r="B135" s="3">
        <v>18</v>
      </c>
      <c r="C135" s="3" t="s">
        <v>79</v>
      </c>
      <c r="D135" s="3" t="s">
        <v>238</v>
      </c>
      <c r="E135" s="3">
        <v>2</v>
      </c>
      <c r="F135" s="3" t="s">
        <v>335</v>
      </c>
      <c r="G135" s="3" t="s">
        <v>354</v>
      </c>
      <c r="H135" s="3">
        <v>14</v>
      </c>
      <c r="I135" s="3" t="s">
        <v>360</v>
      </c>
    </row>
    <row r="136" spans="1:9" x14ac:dyDescent="0.4">
      <c r="A136" s="3" t="s">
        <v>12</v>
      </c>
      <c r="B136" s="3">
        <v>19</v>
      </c>
      <c r="C136" s="3" t="s">
        <v>80</v>
      </c>
      <c r="D136" s="3" t="s">
        <v>239</v>
      </c>
      <c r="E136" s="3">
        <v>1</v>
      </c>
      <c r="F136" s="3" t="s">
        <v>334</v>
      </c>
      <c r="G136" s="3" t="s">
        <v>353</v>
      </c>
      <c r="H136" s="3">
        <v>1</v>
      </c>
      <c r="I136" s="3" t="s">
        <v>348</v>
      </c>
    </row>
    <row r="137" spans="1:9" x14ac:dyDescent="0.4">
      <c r="A137" s="3" t="s">
        <v>12</v>
      </c>
      <c r="B137" s="3">
        <v>19</v>
      </c>
      <c r="C137" s="3" t="s">
        <v>80</v>
      </c>
      <c r="D137" s="3" t="s">
        <v>239</v>
      </c>
      <c r="E137" s="3">
        <v>2</v>
      </c>
      <c r="F137" s="3" t="s">
        <v>335</v>
      </c>
      <c r="G137" s="3" t="s">
        <v>354</v>
      </c>
      <c r="H137" s="3">
        <v>16</v>
      </c>
      <c r="I137" s="3" t="s">
        <v>361</v>
      </c>
    </row>
    <row r="138" spans="1:9" x14ac:dyDescent="0.4">
      <c r="A138" s="3" t="s">
        <v>12</v>
      </c>
      <c r="B138" s="3">
        <v>20</v>
      </c>
      <c r="C138" s="3" t="s">
        <v>81</v>
      </c>
      <c r="D138" s="3" t="s">
        <v>240</v>
      </c>
      <c r="E138" s="3">
        <v>1</v>
      </c>
      <c r="F138" s="3" t="s">
        <v>334</v>
      </c>
      <c r="G138" s="3" t="s">
        <v>353</v>
      </c>
      <c r="H138" s="3">
        <v>1</v>
      </c>
      <c r="I138" s="3" t="s">
        <v>348</v>
      </c>
    </row>
    <row r="139" spans="1:9" x14ac:dyDescent="0.4">
      <c r="A139" s="3" t="s">
        <v>12</v>
      </c>
      <c r="B139" s="3">
        <v>20</v>
      </c>
      <c r="C139" s="3" t="s">
        <v>81</v>
      </c>
      <c r="D139" s="3" t="s">
        <v>240</v>
      </c>
      <c r="E139" s="3">
        <v>2</v>
      </c>
      <c r="F139" s="3" t="s">
        <v>335</v>
      </c>
      <c r="G139" s="3" t="s">
        <v>354</v>
      </c>
      <c r="H139" s="3">
        <v>12</v>
      </c>
      <c r="I139" s="3" t="s">
        <v>359</v>
      </c>
    </row>
    <row r="140" spans="1:9" x14ac:dyDescent="0.4">
      <c r="A140" s="3" t="s">
        <v>12</v>
      </c>
      <c r="B140" s="3">
        <v>21</v>
      </c>
      <c r="C140" s="3" t="s">
        <v>82</v>
      </c>
      <c r="D140" s="3" t="s">
        <v>241</v>
      </c>
      <c r="E140" s="3">
        <v>1</v>
      </c>
      <c r="F140" s="3" t="s">
        <v>334</v>
      </c>
      <c r="G140" s="3" t="s">
        <v>353</v>
      </c>
      <c r="H140" s="3">
        <v>1</v>
      </c>
      <c r="I140" s="3" t="s">
        <v>348</v>
      </c>
    </row>
    <row r="141" spans="1:9" x14ac:dyDescent="0.4">
      <c r="A141" s="3" t="s">
        <v>12</v>
      </c>
      <c r="B141" s="3">
        <v>21</v>
      </c>
      <c r="C141" s="3" t="s">
        <v>82</v>
      </c>
      <c r="D141" s="3" t="s">
        <v>241</v>
      </c>
      <c r="E141" s="3">
        <v>2</v>
      </c>
      <c r="F141" s="3" t="s">
        <v>335</v>
      </c>
      <c r="G141" s="3" t="s">
        <v>354</v>
      </c>
      <c r="H141" s="3">
        <v>16</v>
      </c>
      <c r="I141" s="3" t="s">
        <v>361</v>
      </c>
    </row>
    <row r="142" spans="1:9" x14ac:dyDescent="0.4">
      <c r="A142" s="3" t="s">
        <v>12</v>
      </c>
      <c r="B142" s="3">
        <v>22</v>
      </c>
      <c r="C142" s="3" t="s">
        <v>83</v>
      </c>
      <c r="D142" s="3" t="s">
        <v>242</v>
      </c>
      <c r="E142" s="3">
        <v>1</v>
      </c>
      <c r="F142" s="3" t="s">
        <v>334</v>
      </c>
      <c r="G142" s="3" t="s">
        <v>353</v>
      </c>
      <c r="H142" s="3">
        <v>1</v>
      </c>
      <c r="I142" s="3" t="s">
        <v>348</v>
      </c>
    </row>
    <row r="143" spans="1:9" x14ac:dyDescent="0.4">
      <c r="A143" s="3" t="s">
        <v>12</v>
      </c>
      <c r="B143" s="3">
        <v>22</v>
      </c>
      <c r="C143" s="3" t="s">
        <v>83</v>
      </c>
      <c r="D143" s="3" t="s">
        <v>242</v>
      </c>
      <c r="E143" s="3">
        <v>2</v>
      </c>
      <c r="F143" s="3" t="s">
        <v>335</v>
      </c>
      <c r="G143" s="3" t="s">
        <v>354</v>
      </c>
      <c r="H143" s="3">
        <v>9</v>
      </c>
      <c r="I143" s="3" t="s">
        <v>357</v>
      </c>
    </row>
    <row r="144" spans="1:9" x14ac:dyDescent="0.4">
      <c r="A144" s="3" t="s">
        <v>12</v>
      </c>
      <c r="B144" s="3">
        <v>23</v>
      </c>
      <c r="C144" s="3" t="s">
        <v>84</v>
      </c>
      <c r="D144" s="3" t="s">
        <v>243</v>
      </c>
      <c r="E144" s="3">
        <v>1</v>
      </c>
      <c r="F144" s="3" t="s">
        <v>334</v>
      </c>
      <c r="G144" s="3" t="s">
        <v>353</v>
      </c>
      <c r="H144" s="3">
        <v>1</v>
      </c>
      <c r="I144" s="3" t="s">
        <v>348</v>
      </c>
    </row>
    <row r="145" spans="1:9" x14ac:dyDescent="0.4">
      <c r="A145" s="3" t="s">
        <v>12</v>
      </c>
      <c r="B145" s="3">
        <v>23</v>
      </c>
      <c r="C145" s="3" t="s">
        <v>84</v>
      </c>
      <c r="D145" s="3" t="s">
        <v>243</v>
      </c>
      <c r="E145" s="3">
        <v>2</v>
      </c>
      <c r="F145" s="3" t="s">
        <v>335</v>
      </c>
      <c r="G145" s="3" t="s">
        <v>354</v>
      </c>
      <c r="H145" s="3">
        <v>9</v>
      </c>
      <c r="I145" s="3" t="s">
        <v>357</v>
      </c>
    </row>
    <row r="146" spans="1:9" x14ac:dyDescent="0.4">
      <c r="A146" s="3" t="s">
        <v>12</v>
      </c>
      <c r="B146" s="3">
        <v>24</v>
      </c>
      <c r="C146" s="3" t="s">
        <v>85</v>
      </c>
      <c r="D146" s="3" t="s">
        <v>244</v>
      </c>
      <c r="E146" s="3">
        <v>1</v>
      </c>
      <c r="F146" s="3" t="s">
        <v>334</v>
      </c>
      <c r="G146" s="3" t="s">
        <v>353</v>
      </c>
      <c r="H146" s="3">
        <v>1</v>
      </c>
      <c r="I146" s="3" t="s">
        <v>348</v>
      </c>
    </row>
    <row r="147" spans="1:9" x14ac:dyDescent="0.4">
      <c r="A147" s="3" t="s">
        <v>12</v>
      </c>
      <c r="B147" s="3">
        <v>24</v>
      </c>
      <c r="C147" s="3" t="s">
        <v>85</v>
      </c>
      <c r="D147" s="3" t="s">
        <v>244</v>
      </c>
      <c r="E147" s="3">
        <v>2</v>
      </c>
      <c r="F147" s="3" t="s">
        <v>335</v>
      </c>
      <c r="G147" s="3" t="s">
        <v>354</v>
      </c>
      <c r="H147" s="3">
        <v>16</v>
      </c>
      <c r="I147" s="3" t="s">
        <v>361</v>
      </c>
    </row>
    <row r="148" spans="1:9" x14ac:dyDescent="0.4">
      <c r="A148" s="3" t="s">
        <v>12</v>
      </c>
      <c r="B148" s="3">
        <v>25</v>
      </c>
      <c r="C148" s="3" t="s">
        <v>86</v>
      </c>
      <c r="D148" s="3" t="s">
        <v>245</v>
      </c>
      <c r="E148" s="3">
        <v>1</v>
      </c>
      <c r="F148" s="3" t="s">
        <v>334</v>
      </c>
      <c r="G148" s="3" t="s">
        <v>353</v>
      </c>
      <c r="H148" s="3">
        <v>1</v>
      </c>
      <c r="I148" s="3" t="s">
        <v>348</v>
      </c>
    </row>
    <row r="149" spans="1:9" x14ac:dyDescent="0.4">
      <c r="A149" s="3" t="s">
        <v>12</v>
      </c>
      <c r="B149" s="3">
        <v>25</v>
      </c>
      <c r="C149" s="3" t="s">
        <v>86</v>
      </c>
      <c r="D149" s="3" t="s">
        <v>245</v>
      </c>
      <c r="E149" s="3">
        <v>2</v>
      </c>
      <c r="F149" s="3" t="s">
        <v>335</v>
      </c>
      <c r="G149" s="3" t="s">
        <v>354</v>
      </c>
      <c r="H149" s="3">
        <v>16</v>
      </c>
      <c r="I149" s="3" t="s">
        <v>361</v>
      </c>
    </row>
    <row r="150" spans="1:9" x14ac:dyDescent="0.4">
      <c r="A150" s="3" t="s">
        <v>12</v>
      </c>
      <c r="B150" s="3">
        <v>26</v>
      </c>
      <c r="C150" s="3" t="s">
        <v>87</v>
      </c>
      <c r="D150" s="3" t="s">
        <v>246</v>
      </c>
      <c r="E150" s="3">
        <v>1</v>
      </c>
      <c r="F150" s="3" t="s">
        <v>334</v>
      </c>
      <c r="G150" s="3" t="s">
        <v>353</v>
      </c>
      <c r="H150" s="3">
        <v>1</v>
      </c>
      <c r="I150" s="3" t="s">
        <v>348</v>
      </c>
    </row>
    <row r="151" spans="1:9" x14ac:dyDescent="0.4">
      <c r="A151" s="3" t="s">
        <v>12</v>
      </c>
      <c r="B151" s="3">
        <v>26</v>
      </c>
      <c r="C151" s="3" t="s">
        <v>87</v>
      </c>
      <c r="D151" s="3" t="s">
        <v>246</v>
      </c>
      <c r="E151" s="3">
        <v>2</v>
      </c>
      <c r="F151" s="3" t="s">
        <v>335</v>
      </c>
      <c r="G151" s="3" t="s">
        <v>354</v>
      </c>
      <c r="H151" s="3">
        <v>16</v>
      </c>
      <c r="I151" s="3" t="s">
        <v>361</v>
      </c>
    </row>
    <row r="152" spans="1:9" x14ac:dyDescent="0.4">
      <c r="A152" s="3" t="s">
        <v>12</v>
      </c>
      <c r="B152" s="3">
        <v>27</v>
      </c>
      <c r="C152" s="3" t="s">
        <v>88</v>
      </c>
      <c r="D152" s="3" t="s">
        <v>247</v>
      </c>
      <c r="E152" s="3">
        <v>1</v>
      </c>
      <c r="F152" s="3" t="s">
        <v>334</v>
      </c>
      <c r="G152" s="3" t="s">
        <v>353</v>
      </c>
      <c r="H152" s="3">
        <v>1</v>
      </c>
      <c r="I152" s="3" t="s">
        <v>348</v>
      </c>
    </row>
    <row r="153" spans="1:9" x14ac:dyDescent="0.4">
      <c r="A153" s="3" t="s">
        <v>12</v>
      </c>
      <c r="B153" s="3">
        <v>27</v>
      </c>
      <c r="C153" s="3" t="s">
        <v>88</v>
      </c>
      <c r="D153" s="3" t="s">
        <v>247</v>
      </c>
      <c r="E153" s="3">
        <v>2</v>
      </c>
      <c r="F153" s="3" t="s">
        <v>335</v>
      </c>
      <c r="G153" s="3" t="s">
        <v>354</v>
      </c>
      <c r="H153" s="3">
        <v>20</v>
      </c>
      <c r="I153" s="3" t="s">
        <v>359</v>
      </c>
    </row>
    <row r="154" spans="1:9" x14ac:dyDescent="0.4">
      <c r="A154" s="3" t="s">
        <v>12</v>
      </c>
      <c r="B154" s="3">
        <v>28</v>
      </c>
      <c r="C154" s="3" t="s">
        <v>89</v>
      </c>
      <c r="D154" s="3" t="s">
        <v>248</v>
      </c>
      <c r="E154" s="3">
        <v>1</v>
      </c>
      <c r="F154" s="3" t="s">
        <v>334</v>
      </c>
      <c r="G154" s="3" t="s">
        <v>353</v>
      </c>
      <c r="H154" s="3">
        <v>1</v>
      </c>
      <c r="I154" s="3" t="s">
        <v>348</v>
      </c>
    </row>
    <row r="155" spans="1:9" x14ac:dyDescent="0.4">
      <c r="A155" s="3" t="s">
        <v>12</v>
      </c>
      <c r="B155" s="3">
        <v>28</v>
      </c>
      <c r="C155" s="3" t="s">
        <v>89</v>
      </c>
      <c r="D155" s="3" t="s">
        <v>248</v>
      </c>
      <c r="E155" s="3">
        <v>2</v>
      </c>
      <c r="F155" s="3" t="s">
        <v>335</v>
      </c>
      <c r="G155" s="3" t="s">
        <v>354</v>
      </c>
      <c r="H155" s="3">
        <v>20</v>
      </c>
      <c r="I155" s="3" t="s">
        <v>359</v>
      </c>
    </row>
    <row r="156" spans="1:9" x14ac:dyDescent="0.4">
      <c r="A156" s="3" t="s">
        <v>12</v>
      </c>
      <c r="B156" s="3">
        <v>29</v>
      </c>
      <c r="C156" s="3" t="s">
        <v>90</v>
      </c>
      <c r="D156" s="3" t="s">
        <v>249</v>
      </c>
      <c r="E156" s="3">
        <v>1</v>
      </c>
      <c r="F156" s="3" t="s">
        <v>334</v>
      </c>
      <c r="G156" s="3" t="s">
        <v>353</v>
      </c>
      <c r="H156" s="3">
        <v>1</v>
      </c>
      <c r="I156" s="3" t="s">
        <v>348</v>
      </c>
    </row>
    <row r="157" spans="1:9" x14ac:dyDescent="0.4">
      <c r="A157" s="3" t="s">
        <v>12</v>
      </c>
      <c r="B157" s="3">
        <v>29</v>
      </c>
      <c r="C157" s="3" t="s">
        <v>90</v>
      </c>
      <c r="D157" s="3" t="s">
        <v>249</v>
      </c>
      <c r="E157" s="3">
        <v>2</v>
      </c>
      <c r="F157" s="3" t="s">
        <v>335</v>
      </c>
      <c r="G157" s="3" t="s">
        <v>354</v>
      </c>
      <c r="H157" s="3">
        <v>50</v>
      </c>
      <c r="I157" s="3" t="s">
        <v>359</v>
      </c>
    </row>
    <row r="158" spans="1:9" x14ac:dyDescent="0.4">
      <c r="A158" s="3" t="s">
        <v>12</v>
      </c>
      <c r="B158" s="3">
        <v>30</v>
      </c>
      <c r="C158" s="3" t="s">
        <v>91</v>
      </c>
      <c r="D158" s="3" t="s">
        <v>250</v>
      </c>
      <c r="E158" s="3">
        <v>1</v>
      </c>
      <c r="F158" s="3" t="s">
        <v>334</v>
      </c>
      <c r="G158" s="3" t="s">
        <v>353</v>
      </c>
      <c r="H158" s="3">
        <v>1</v>
      </c>
      <c r="I158" s="3" t="s">
        <v>348</v>
      </c>
    </row>
    <row r="159" spans="1:9" x14ac:dyDescent="0.4">
      <c r="A159" s="3" t="s">
        <v>12</v>
      </c>
      <c r="B159" s="3">
        <v>30</v>
      </c>
      <c r="C159" s="3" t="s">
        <v>91</v>
      </c>
      <c r="D159" s="3" t="s">
        <v>250</v>
      </c>
      <c r="E159" s="3">
        <v>2</v>
      </c>
      <c r="F159" s="3" t="s">
        <v>335</v>
      </c>
      <c r="G159" s="3" t="s">
        <v>354</v>
      </c>
      <c r="H159" s="3">
        <v>20</v>
      </c>
      <c r="I159" s="3" t="s">
        <v>357</v>
      </c>
    </row>
    <row r="160" spans="1:9" x14ac:dyDescent="0.4">
      <c r="A160" s="3" t="s">
        <v>12</v>
      </c>
      <c r="B160" s="3">
        <v>31</v>
      </c>
      <c r="C160" s="3" t="s">
        <v>92</v>
      </c>
      <c r="D160" s="3" t="s">
        <v>251</v>
      </c>
      <c r="E160" s="3">
        <v>1</v>
      </c>
      <c r="F160" s="3" t="s">
        <v>334</v>
      </c>
      <c r="G160" s="3" t="s">
        <v>353</v>
      </c>
      <c r="H160" s="3">
        <v>1</v>
      </c>
      <c r="I160" s="3" t="s">
        <v>348</v>
      </c>
    </row>
    <row r="161" spans="1:9" x14ac:dyDescent="0.4">
      <c r="A161" s="3" t="s">
        <v>12</v>
      </c>
      <c r="B161" s="3">
        <v>31</v>
      </c>
      <c r="C161" s="3" t="s">
        <v>92</v>
      </c>
      <c r="D161" s="3" t="s">
        <v>251</v>
      </c>
      <c r="E161" s="3">
        <v>2</v>
      </c>
      <c r="F161" s="3" t="s">
        <v>335</v>
      </c>
      <c r="G161" s="3" t="s">
        <v>354</v>
      </c>
      <c r="H161" s="3">
        <v>20</v>
      </c>
      <c r="I161" s="3" t="s">
        <v>357</v>
      </c>
    </row>
    <row r="162" spans="1:9" x14ac:dyDescent="0.4">
      <c r="A162" s="3" t="s">
        <v>12</v>
      </c>
      <c r="B162" s="3">
        <v>32</v>
      </c>
      <c r="C162" s="3" t="s">
        <v>93</v>
      </c>
      <c r="D162" s="3" t="s">
        <v>252</v>
      </c>
      <c r="E162" s="3">
        <v>1</v>
      </c>
      <c r="F162" s="3" t="s">
        <v>334</v>
      </c>
      <c r="G162" s="3" t="s">
        <v>353</v>
      </c>
      <c r="H162" s="3">
        <v>1</v>
      </c>
      <c r="I162" s="3" t="s">
        <v>348</v>
      </c>
    </row>
    <row r="163" spans="1:9" x14ac:dyDescent="0.4">
      <c r="A163" s="3" t="s">
        <v>12</v>
      </c>
      <c r="B163" s="3">
        <v>32</v>
      </c>
      <c r="C163" s="3" t="s">
        <v>93</v>
      </c>
      <c r="D163" s="3" t="s">
        <v>252</v>
      </c>
      <c r="E163" s="3">
        <v>2</v>
      </c>
      <c r="F163" s="3" t="s">
        <v>335</v>
      </c>
      <c r="G163" s="3" t="s">
        <v>354</v>
      </c>
      <c r="H163" s="3">
        <v>20</v>
      </c>
      <c r="I163" s="3" t="s">
        <v>362</v>
      </c>
    </row>
    <row r="164" spans="1:9" x14ac:dyDescent="0.4">
      <c r="A164" s="3" t="s">
        <v>12</v>
      </c>
      <c r="B164" s="3">
        <v>33</v>
      </c>
      <c r="C164" s="3" t="s">
        <v>94</v>
      </c>
      <c r="D164" s="3" t="s">
        <v>253</v>
      </c>
      <c r="E164" s="3">
        <v>1</v>
      </c>
      <c r="F164" s="3" t="s">
        <v>334</v>
      </c>
      <c r="G164" s="3" t="s">
        <v>353</v>
      </c>
      <c r="H164" s="3">
        <v>1</v>
      </c>
      <c r="I164" s="3" t="s">
        <v>348</v>
      </c>
    </row>
    <row r="165" spans="1:9" x14ac:dyDescent="0.4">
      <c r="A165" s="3" t="s">
        <v>12</v>
      </c>
      <c r="B165" s="3">
        <v>33</v>
      </c>
      <c r="C165" s="3" t="s">
        <v>94</v>
      </c>
      <c r="D165" s="3" t="s">
        <v>253</v>
      </c>
      <c r="E165" s="3">
        <v>2</v>
      </c>
      <c r="F165" s="3" t="s">
        <v>335</v>
      </c>
      <c r="G165" s="3" t="s">
        <v>354</v>
      </c>
      <c r="H165" s="3">
        <v>20</v>
      </c>
      <c r="I165" s="3" t="s">
        <v>357</v>
      </c>
    </row>
    <row r="166" spans="1:9" x14ac:dyDescent="0.4">
      <c r="A166" s="3" t="s">
        <v>12</v>
      </c>
      <c r="B166" s="3">
        <v>34</v>
      </c>
      <c r="C166" s="3" t="s">
        <v>95</v>
      </c>
      <c r="D166" s="3" t="s">
        <v>254</v>
      </c>
      <c r="E166" s="3">
        <v>1</v>
      </c>
      <c r="F166" s="3" t="s">
        <v>334</v>
      </c>
      <c r="G166" s="3" t="s">
        <v>353</v>
      </c>
      <c r="H166" s="3">
        <v>1</v>
      </c>
      <c r="I166" s="3" t="s">
        <v>348</v>
      </c>
    </row>
    <row r="167" spans="1:9" x14ac:dyDescent="0.4">
      <c r="A167" s="3" t="s">
        <v>12</v>
      </c>
      <c r="B167" s="3">
        <v>34</v>
      </c>
      <c r="C167" s="3" t="s">
        <v>95</v>
      </c>
      <c r="D167" s="3" t="s">
        <v>254</v>
      </c>
      <c r="E167" s="3">
        <v>2</v>
      </c>
      <c r="F167" s="3" t="s">
        <v>335</v>
      </c>
      <c r="G167" s="3" t="s">
        <v>354</v>
      </c>
      <c r="H167" s="3">
        <v>20</v>
      </c>
      <c r="I167" s="3" t="s">
        <v>363</v>
      </c>
    </row>
    <row r="168" spans="1:9" x14ac:dyDescent="0.4">
      <c r="A168" s="3" t="s">
        <v>12</v>
      </c>
      <c r="B168" s="3">
        <v>35</v>
      </c>
      <c r="C168" s="3" t="s">
        <v>96</v>
      </c>
      <c r="D168" s="3" t="s">
        <v>255</v>
      </c>
      <c r="E168" s="3">
        <v>1</v>
      </c>
      <c r="F168" s="3" t="s">
        <v>334</v>
      </c>
      <c r="G168" s="3" t="s">
        <v>353</v>
      </c>
      <c r="H168" s="3">
        <v>1</v>
      </c>
      <c r="I168" s="3" t="s">
        <v>348</v>
      </c>
    </row>
    <row r="169" spans="1:9" x14ac:dyDescent="0.4">
      <c r="A169" s="3" t="s">
        <v>12</v>
      </c>
      <c r="B169" s="3">
        <v>35</v>
      </c>
      <c r="C169" s="3" t="s">
        <v>96</v>
      </c>
      <c r="D169" s="3" t="s">
        <v>255</v>
      </c>
      <c r="E169" s="3">
        <v>2</v>
      </c>
      <c r="F169" s="3" t="s">
        <v>335</v>
      </c>
      <c r="G169" s="3" t="s">
        <v>354</v>
      </c>
      <c r="H169" s="3">
        <v>18</v>
      </c>
      <c r="I169" s="3" t="s">
        <v>357</v>
      </c>
    </row>
    <row r="170" spans="1:9" x14ac:dyDescent="0.4">
      <c r="A170" s="3" t="s">
        <v>12</v>
      </c>
      <c r="B170" s="3">
        <v>36</v>
      </c>
      <c r="C170" s="3" t="s">
        <v>97</v>
      </c>
      <c r="D170" s="3" t="s">
        <v>256</v>
      </c>
      <c r="E170" s="3">
        <v>1</v>
      </c>
      <c r="F170" s="3" t="s">
        <v>334</v>
      </c>
      <c r="G170" s="3" t="s">
        <v>353</v>
      </c>
      <c r="H170" s="3">
        <v>1</v>
      </c>
      <c r="I170" s="3" t="s">
        <v>348</v>
      </c>
    </row>
    <row r="171" spans="1:9" x14ac:dyDescent="0.4">
      <c r="A171" s="3" t="s">
        <v>12</v>
      </c>
      <c r="B171" s="3">
        <v>36</v>
      </c>
      <c r="C171" s="3" t="s">
        <v>97</v>
      </c>
      <c r="D171" s="3" t="s">
        <v>256</v>
      </c>
      <c r="E171" s="3">
        <v>2</v>
      </c>
      <c r="F171" s="3" t="s">
        <v>335</v>
      </c>
      <c r="G171" s="3" t="s">
        <v>354</v>
      </c>
      <c r="H171" s="3">
        <v>18</v>
      </c>
      <c r="I171" s="3" t="s">
        <v>357</v>
      </c>
    </row>
    <row r="172" spans="1:9" x14ac:dyDescent="0.4">
      <c r="A172" s="3" t="s">
        <v>12</v>
      </c>
      <c r="B172" s="3">
        <v>37</v>
      </c>
      <c r="C172" s="3" t="s">
        <v>98</v>
      </c>
      <c r="D172" s="3" t="s">
        <v>257</v>
      </c>
      <c r="E172" s="3">
        <v>1</v>
      </c>
      <c r="F172" s="3" t="s">
        <v>334</v>
      </c>
      <c r="G172" s="3" t="s">
        <v>353</v>
      </c>
      <c r="H172" s="3">
        <v>1</v>
      </c>
      <c r="I172" s="3" t="s">
        <v>348</v>
      </c>
    </row>
    <row r="173" spans="1:9" x14ac:dyDescent="0.4">
      <c r="A173" s="3" t="s">
        <v>12</v>
      </c>
      <c r="B173" s="3">
        <v>37</v>
      </c>
      <c r="C173" s="3" t="s">
        <v>98</v>
      </c>
      <c r="D173" s="3" t="s">
        <v>257</v>
      </c>
      <c r="E173" s="3">
        <v>2</v>
      </c>
      <c r="F173" s="3" t="s">
        <v>335</v>
      </c>
      <c r="G173" s="3" t="s">
        <v>354</v>
      </c>
      <c r="H173" s="3">
        <v>18</v>
      </c>
      <c r="I173" s="3" t="s">
        <v>357</v>
      </c>
    </row>
    <row r="174" spans="1:9" x14ac:dyDescent="0.4">
      <c r="A174" s="3" t="s">
        <v>12</v>
      </c>
      <c r="B174" s="3">
        <v>38</v>
      </c>
      <c r="C174" s="3" t="s">
        <v>99</v>
      </c>
      <c r="D174" s="3" t="s">
        <v>258</v>
      </c>
      <c r="E174" s="3">
        <v>1</v>
      </c>
      <c r="F174" s="3" t="s">
        <v>334</v>
      </c>
      <c r="G174" s="3" t="s">
        <v>353</v>
      </c>
      <c r="H174" s="3">
        <v>1</v>
      </c>
      <c r="I174" s="3" t="s">
        <v>348</v>
      </c>
    </row>
    <row r="175" spans="1:9" x14ac:dyDescent="0.4">
      <c r="A175" s="3" t="s">
        <v>12</v>
      </c>
      <c r="B175" s="3">
        <v>38</v>
      </c>
      <c r="C175" s="3" t="s">
        <v>99</v>
      </c>
      <c r="D175" s="3" t="s">
        <v>258</v>
      </c>
      <c r="E175" s="3">
        <v>2</v>
      </c>
      <c r="F175" s="3" t="s">
        <v>335</v>
      </c>
      <c r="G175" s="3" t="s">
        <v>354</v>
      </c>
      <c r="H175" s="3">
        <v>18</v>
      </c>
      <c r="I175" s="3" t="s">
        <v>362</v>
      </c>
    </row>
    <row r="176" spans="1:9" x14ac:dyDescent="0.4">
      <c r="A176" s="3" t="s">
        <v>12</v>
      </c>
      <c r="B176" s="3">
        <v>39</v>
      </c>
      <c r="C176" s="3" t="s">
        <v>100</v>
      </c>
      <c r="D176" s="3" t="s">
        <v>259</v>
      </c>
      <c r="E176" s="3">
        <v>1</v>
      </c>
      <c r="F176" s="3" t="s">
        <v>334</v>
      </c>
      <c r="G176" s="3" t="s">
        <v>353</v>
      </c>
      <c r="H176" s="3">
        <v>1</v>
      </c>
      <c r="I176" s="3" t="s">
        <v>348</v>
      </c>
    </row>
    <row r="177" spans="1:9" x14ac:dyDescent="0.4">
      <c r="A177" s="3" t="s">
        <v>12</v>
      </c>
      <c r="B177" s="3">
        <v>39</v>
      </c>
      <c r="C177" s="3" t="s">
        <v>100</v>
      </c>
      <c r="D177" s="3" t="s">
        <v>259</v>
      </c>
      <c r="E177" s="3">
        <v>2</v>
      </c>
      <c r="F177" s="3" t="s">
        <v>335</v>
      </c>
      <c r="G177" s="3" t="s">
        <v>354</v>
      </c>
      <c r="H177" s="3">
        <v>18</v>
      </c>
      <c r="I177" s="3" t="s">
        <v>363</v>
      </c>
    </row>
    <row r="178" spans="1:9" x14ac:dyDescent="0.4">
      <c r="A178" s="3" t="s">
        <v>12</v>
      </c>
      <c r="B178" s="3">
        <v>40</v>
      </c>
      <c r="C178" s="3" t="s">
        <v>101</v>
      </c>
      <c r="D178" s="3" t="s">
        <v>260</v>
      </c>
      <c r="E178" s="3">
        <v>1</v>
      </c>
      <c r="F178" s="3" t="s">
        <v>334</v>
      </c>
      <c r="G178" s="3" t="s">
        <v>353</v>
      </c>
      <c r="H178" s="3">
        <v>1</v>
      </c>
      <c r="I178" s="3" t="s">
        <v>348</v>
      </c>
    </row>
    <row r="179" spans="1:9" x14ac:dyDescent="0.4">
      <c r="A179" s="3" t="s">
        <v>12</v>
      </c>
      <c r="B179" s="3">
        <v>40</v>
      </c>
      <c r="C179" s="3" t="s">
        <v>101</v>
      </c>
      <c r="D179" s="3" t="s">
        <v>260</v>
      </c>
      <c r="E179" s="3">
        <v>2</v>
      </c>
      <c r="F179" s="3" t="s">
        <v>335</v>
      </c>
      <c r="G179" s="3" t="s">
        <v>354</v>
      </c>
      <c r="H179" s="3">
        <v>18</v>
      </c>
      <c r="I179" s="3" t="s">
        <v>363</v>
      </c>
    </row>
    <row r="180" spans="1:9" x14ac:dyDescent="0.4">
      <c r="A180" s="7" t="s">
        <v>13</v>
      </c>
      <c r="B180" s="7">
        <v>1</v>
      </c>
      <c r="C180" s="7" t="s">
        <v>102</v>
      </c>
      <c r="D180" s="7" t="s">
        <v>261</v>
      </c>
      <c r="E180" s="7">
        <v>1</v>
      </c>
      <c r="F180" s="7" t="s">
        <v>334</v>
      </c>
      <c r="G180" s="7" t="s">
        <v>353</v>
      </c>
      <c r="H180" s="7">
        <v>1</v>
      </c>
      <c r="I180" s="7" t="s">
        <v>348</v>
      </c>
    </row>
    <row r="181" spans="1:9" x14ac:dyDescent="0.4">
      <c r="A181" s="7" t="s">
        <v>13</v>
      </c>
      <c r="B181" s="7">
        <v>1</v>
      </c>
      <c r="C181" s="7" t="s">
        <v>102</v>
      </c>
      <c r="D181" s="7" t="s">
        <v>261</v>
      </c>
      <c r="E181" s="7">
        <v>2</v>
      </c>
      <c r="F181" s="7" t="s">
        <v>335</v>
      </c>
      <c r="G181" s="7" t="s">
        <v>354</v>
      </c>
      <c r="H181" s="7">
        <v>1</v>
      </c>
      <c r="I181" s="7" t="s">
        <v>349</v>
      </c>
    </row>
    <row r="182" spans="1:9" x14ac:dyDescent="0.4">
      <c r="A182" s="7" t="s">
        <v>13</v>
      </c>
      <c r="B182" s="7">
        <v>2</v>
      </c>
      <c r="C182" s="7" t="s">
        <v>103</v>
      </c>
      <c r="D182" s="7" t="s">
        <v>262</v>
      </c>
      <c r="E182" s="7">
        <v>1</v>
      </c>
      <c r="F182" s="7" t="s">
        <v>334</v>
      </c>
      <c r="G182" s="7" t="s">
        <v>353</v>
      </c>
      <c r="H182" s="7">
        <v>1</v>
      </c>
      <c r="I182" s="7" t="s">
        <v>348</v>
      </c>
    </row>
    <row r="183" spans="1:9" x14ac:dyDescent="0.4">
      <c r="A183" s="7" t="s">
        <v>13</v>
      </c>
      <c r="B183" s="7">
        <v>2</v>
      </c>
      <c r="C183" s="7" t="s">
        <v>103</v>
      </c>
      <c r="D183" s="7" t="s">
        <v>262</v>
      </c>
      <c r="E183" s="7">
        <v>2</v>
      </c>
      <c r="F183" s="7" t="s">
        <v>335</v>
      </c>
      <c r="G183" s="7" t="s">
        <v>354</v>
      </c>
      <c r="H183" s="7">
        <v>1</v>
      </c>
      <c r="I183" s="7" t="s">
        <v>349</v>
      </c>
    </row>
    <row r="184" spans="1:9" x14ac:dyDescent="0.4">
      <c r="A184" s="7" t="s">
        <v>13</v>
      </c>
      <c r="B184" s="7">
        <v>3</v>
      </c>
      <c r="C184" s="7" t="s">
        <v>104</v>
      </c>
      <c r="D184" s="7" t="s">
        <v>263</v>
      </c>
      <c r="E184" s="7">
        <v>1</v>
      </c>
      <c r="F184" s="7" t="s">
        <v>334</v>
      </c>
      <c r="G184" s="7" t="s">
        <v>353</v>
      </c>
      <c r="H184" s="7">
        <v>1</v>
      </c>
      <c r="I184" s="7" t="s">
        <v>348</v>
      </c>
    </row>
    <row r="185" spans="1:9" x14ac:dyDescent="0.4">
      <c r="A185" s="7" t="s">
        <v>13</v>
      </c>
      <c r="B185" s="7">
        <v>3</v>
      </c>
      <c r="C185" s="7" t="s">
        <v>104</v>
      </c>
      <c r="D185" s="7" t="s">
        <v>263</v>
      </c>
      <c r="E185" s="7">
        <v>2</v>
      </c>
      <c r="F185" s="7" t="s">
        <v>335</v>
      </c>
      <c r="G185" s="7" t="s">
        <v>354</v>
      </c>
      <c r="H185" s="7">
        <v>1</v>
      </c>
      <c r="I185" s="7" t="s">
        <v>349</v>
      </c>
    </row>
    <row r="186" spans="1:9" x14ac:dyDescent="0.4">
      <c r="A186" s="7" t="s">
        <v>13</v>
      </c>
      <c r="B186" s="7">
        <v>4</v>
      </c>
      <c r="C186" s="7" t="s">
        <v>105</v>
      </c>
      <c r="D186" s="7" t="s">
        <v>264</v>
      </c>
      <c r="E186" s="7">
        <v>1</v>
      </c>
      <c r="F186" s="7" t="s">
        <v>334</v>
      </c>
      <c r="G186" s="7" t="s">
        <v>353</v>
      </c>
      <c r="H186" s="7">
        <v>1</v>
      </c>
      <c r="I186" s="7" t="s">
        <v>348</v>
      </c>
    </row>
    <row r="187" spans="1:9" x14ac:dyDescent="0.4">
      <c r="A187" s="7" t="s">
        <v>13</v>
      </c>
      <c r="B187" s="7">
        <v>4</v>
      </c>
      <c r="C187" s="7" t="s">
        <v>105</v>
      </c>
      <c r="D187" s="7" t="s">
        <v>264</v>
      </c>
      <c r="E187" s="7">
        <v>2</v>
      </c>
      <c r="F187" s="7" t="s">
        <v>335</v>
      </c>
      <c r="G187" s="7" t="s">
        <v>354</v>
      </c>
      <c r="H187" s="7">
        <v>1</v>
      </c>
      <c r="I187" s="7" t="s">
        <v>349</v>
      </c>
    </row>
    <row r="188" spans="1:9" x14ac:dyDescent="0.4">
      <c r="A188" s="7" t="s">
        <v>13</v>
      </c>
      <c r="B188" s="7">
        <v>5</v>
      </c>
      <c r="C188" s="7" t="s">
        <v>106</v>
      </c>
      <c r="D188" s="7" t="s">
        <v>265</v>
      </c>
      <c r="E188" s="7">
        <v>1</v>
      </c>
      <c r="F188" s="7" t="s">
        <v>334</v>
      </c>
      <c r="G188" s="7" t="s">
        <v>353</v>
      </c>
      <c r="H188" s="7">
        <v>1</v>
      </c>
      <c r="I188" s="7" t="s">
        <v>348</v>
      </c>
    </row>
    <row r="189" spans="1:9" x14ac:dyDescent="0.4">
      <c r="A189" s="7" t="s">
        <v>13</v>
      </c>
      <c r="B189" s="7">
        <v>5</v>
      </c>
      <c r="C189" s="7" t="s">
        <v>106</v>
      </c>
      <c r="D189" s="7" t="s">
        <v>265</v>
      </c>
      <c r="E189" s="7">
        <v>2</v>
      </c>
      <c r="F189" s="7" t="s">
        <v>335</v>
      </c>
      <c r="G189" s="7" t="s">
        <v>354</v>
      </c>
      <c r="H189" s="7">
        <v>1</v>
      </c>
      <c r="I189" s="7" t="s">
        <v>349</v>
      </c>
    </row>
    <row r="190" spans="1:9" x14ac:dyDescent="0.4">
      <c r="A190" s="7" t="s">
        <v>13</v>
      </c>
      <c r="B190" s="7">
        <v>6</v>
      </c>
      <c r="C190" s="7" t="s">
        <v>107</v>
      </c>
      <c r="D190" s="7" t="s">
        <v>266</v>
      </c>
      <c r="E190" s="7">
        <v>1</v>
      </c>
      <c r="F190" s="7" t="s">
        <v>334</v>
      </c>
      <c r="G190" s="7" t="s">
        <v>353</v>
      </c>
      <c r="H190" s="7">
        <v>1</v>
      </c>
      <c r="I190" s="7" t="s">
        <v>348</v>
      </c>
    </row>
    <row r="191" spans="1:9" x14ac:dyDescent="0.4">
      <c r="A191" s="7" t="s">
        <v>13</v>
      </c>
      <c r="B191" s="7">
        <v>6</v>
      </c>
      <c r="C191" s="7" t="s">
        <v>107</v>
      </c>
      <c r="D191" s="7" t="s">
        <v>266</v>
      </c>
      <c r="E191" s="7">
        <v>2</v>
      </c>
      <c r="F191" s="7" t="s">
        <v>335</v>
      </c>
      <c r="G191" s="7" t="s">
        <v>354</v>
      </c>
      <c r="H191" s="7">
        <v>1</v>
      </c>
      <c r="I191" s="7" t="s">
        <v>349</v>
      </c>
    </row>
    <row r="192" spans="1:9" x14ac:dyDescent="0.4">
      <c r="A192" s="7" t="s">
        <v>13</v>
      </c>
      <c r="B192" s="7">
        <v>7</v>
      </c>
      <c r="C192" s="7" t="s">
        <v>108</v>
      </c>
      <c r="D192" s="7" t="s">
        <v>267</v>
      </c>
      <c r="E192" s="7">
        <v>1</v>
      </c>
      <c r="F192" s="7" t="s">
        <v>334</v>
      </c>
      <c r="G192" s="7" t="s">
        <v>353</v>
      </c>
      <c r="H192" s="7">
        <v>1</v>
      </c>
      <c r="I192" s="7" t="s">
        <v>348</v>
      </c>
    </row>
    <row r="193" spans="1:9" x14ac:dyDescent="0.4">
      <c r="A193" s="7" t="s">
        <v>13</v>
      </c>
      <c r="B193" s="7">
        <v>7</v>
      </c>
      <c r="C193" s="7" t="s">
        <v>108</v>
      </c>
      <c r="D193" s="7" t="s">
        <v>267</v>
      </c>
      <c r="E193" s="7">
        <v>2</v>
      </c>
      <c r="F193" s="7" t="s">
        <v>335</v>
      </c>
      <c r="G193" s="7" t="s">
        <v>354</v>
      </c>
      <c r="H193" s="7">
        <v>1</v>
      </c>
      <c r="I193" s="7" t="s">
        <v>349</v>
      </c>
    </row>
    <row r="194" spans="1:9" x14ac:dyDescent="0.4">
      <c r="A194" s="7" t="s">
        <v>13</v>
      </c>
      <c r="B194" s="7">
        <v>8</v>
      </c>
      <c r="C194" s="7" t="s">
        <v>109</v>
      </c>
      <c r="D194" s="7" t="s">
        <v>268</v>
      </c>
      <c r="E194" s="7">
        <v>1</v>
      </c>
      <c r="F194" s="7" t="s">
        <v>334</v>
      </c>
      <c r="G194" s="7" t="s">
        <v>353</v>
      </c>
      <c r="H194" s="7">
        <v>1</v>
      </c>
      <c r="I194" s="7" t="s">
        <v>348</v>
      </c>
    </row>
    <row r="195" spans="1:9" x14ac:dyDescent="0.4">
      <c r="A195" s="7" t="s">
        <v>13</v>
      </c>
      <c r="B195" s="7">
        <v>8</v>
      </c>
      <c r="C195" s="7" t="s">
        <v>109</v>
      </c>
      <c r="D195" s="7" t="s">
        <v>268</v>
      </c>
      <c r="E195" s="7">
        <v>2</v>
      </c>
      <c r="F195" s="7" t="s">
        <v>335</v>
      </c>
      <c r="G195" s="7" t="s">
        <v>354</v>
      </c>
      <c r="H195" s="7">
        <v>1</v>
      </c>
      <c r="I195" s="7" t="s">
        <v>349</v>
      </c>
    </row>
    <row r="196" spans="1:9" x14ac:dyDescent="0.4">
      <c r="A196" s="7" t="s">
        <v>13</v>
      </c>
      <c r="B196" s="7">
        <v>9</v>
      </c>
      <c r="C196" s="7" t="s">
        <v>110</v>
      </c>
      <c r="D196" s="7" t="s">
        <v>269</v>
      </c>
      <c r="E196" s="7">
        <v>1</v>
      </c>
      <c r="F196" s="7" t="s">
        <v>334</v>
      </c>
      <c r="G196" s="7" t="s">
        <v>353</v>
      </c>
      <c r="H196" s="7">
        <v>1</v>
      </c>
      <c r="I196" s="7" t="s">
        <v>348</v>
      </c>
    </row>
    <row r="197" spans="1:9" x14ac:dyDescent="0.4">
      <c r="A197" s="7" t="s">
        <v>13</v>
      </c>
      <c r="B197" s="7">
        <v>9</v>
      </c>
      <c r="C197" s="7" t="s">
        <v>110</v>
      </c>
      <c r="D197" s="7" t="s">
        <v>269</v>
      </c>
      <c r="E197" s="7">
        <v>2</v>
      </c>
      <c r="F197" s="7" t="s">
        <v>335</v>
      </c>
      <c r="G197" s="7" t="s">
        <v>354</v>
      </c>
      <c r="H197" s="7">
        <v>1</v>
      </c>
      <c r="I197" s="7" t="s">
        <v>349</v>
      </c>
    </row>
    <row r="198" spans="1:9" x14ac:dyDescent="0.4">
      <c r="A198" s="7" t="s">
        <v>13</v>
      </c>
      <c r="B198" s="7">
        <v>10</v>
      </c>
      <c r="C198" s="7" t="s">
        <v>111</v>
      </c>
      <c r="D198" s="7" t="s">
        <v>270</v>
      </c>
      <c r="E198" s="7">
        <v>1</v>
      </c>
      <c r="F198" s="7" t="s">
        <v>334</v>
      </c>
      <c r="G198" s="7" t="s">
        <v>353</v>
      </c>
      <c r="H198" s="7">
        <v>1</v>
      </c>
      <c r="I198" s="7" t="s">
        <v>348</v>
      </c>
    </row>
    <row r="199" spans="1:9" x14ac:dyDescent="0.4">
      <c r="A199" s="7" t="s">
        <v>13</v>
      </c>
      <c r="B199" s="7">
        <v>10</v>
      </c>
      <c r="C199" s="7" t="s">
        <v>111</v>
      </c>
      <c r="D199" s="7" t="s">
        <v>270</v>
      </c>
      <c r="E199" s="7">
        <v>2</v>
      </c>
      <c r="F199" s="7" t="s">
        <v>335</v>
      </c>
      <c r="G199" s="7" t="s">
        <v>354</v>
      </c>
      <c r="H199" s="7">
        <v>1</v>
      </c>
      <c r="I199" s="7" t="s">
        <v>349</v>
      </c>
    </row>
    <row r="200" spans="1:9" x14ac:dyDescent="0.4">
      <c r="A200" s="3" t="s">
        <v>14</v>
      </c>
      <c r="B200" s="3">
        <v>1</v>
      </c>
      <c r="C200" s="3" t="s">
        <v>112</v>
      </c>
      <c r="D200" s="3" t="s">
        <v>271</v>
      </c>
      <c r="E200" s="3">
        <v>1</v>
      </c>
      <c r="F200" s="3" t="s">
        <v>334</v>
      </c>
      <c r="G200" s="3" t="s">
        <v>353</v>
      </c>
      <c r="H200" s="3">
        <v>1</v>
      </c>
      <c r="I200" s="3" t="s">
        <v>348</v>
      </c>
    </row>
    <row r="201" spans="1:9" x14ac:dyDescent="0.4">
      <c r="A201" s="3" t="s">
        <v>14</v>
      </c>
      <c r="B201" s="3">
        <v>1</v>
      </c>
      <c r="C201" s="3" t="s">
        <v>112</v>
      </c>
      <c r="D201" s="3" t="s">
        <v>271</v>
      </c>
      <c r="E201" s="3">
        <v>2</v>
      </c>
      <c r="F201" s="3" t="s">
        <v>335</v>
      </c>
      <c r="G201" s="3" t="s">
        <v>354</v>
      </c>
      <c r="H201" s="3">
        <v>1</v>
      </c>
      <c r="I201" s="3" t="s">
        <v>349</v>
      </c>
    </row>
    <row r="202" spans="1:9" x14ac:dyDescent="0.4">
      <c r="A202" s="3" t="s">
        <v>14</v>
      </c>
      <c r="B202" s="3">
        <v>2</v>
      </c>
      <c r="C202" s="3" t="s">
        <v>113</v>
      </c>
      <c r="D202" s="3" t="s">
        <v>272</v>
      </c>
      <c r="E202" s="3">
        <v>1</v>
      </c>
      <c r="F202" s="3" t="s">
        <v>334</v>
      </c>
      <c r="G202" s="3" t="s">
        <v>353</v>
      </c>
      <c r="H202" s="3">
        <v>1</v>
      </c>
      <c r="I202" s="3" t="s">
        <v>348</v>
      </c>
    </row>
    <row r="203" spans="1:9" x14ac:dyDescent="0.4">
      <c r="A203" s="3" t="s">
        <v>14</v>
      </c>
      <c r="B203" s="3">
        <v>2</v>
      </c>
      <c r="C203" s="3" t="s">
        <v>113</v>
      </c>
      <c r="D203" s="3" t="s">
        <v>272</v>
      </c>
      <c r="E203" s="3">
        <v>2</v>
      </c>
      <c r="F203" s="3" t="s">
        <v>335</v>
      </c>
      <c r="G203" s="3" t="s">
        <v>354</v>
      </c>
      <c r="H203" s="3">
        <v>1</v>
      </c>
      <c r="I203" s="3" t="s">
        <v>349</v>
      </c>
    </row>
    <row r="204" spans="1:9" x14ac:dyDescent="0.4">
      <c r="A204" s="3" t="s">
        <v>14</v>
      </c>
      <c r="B204" s="3">
        <v>3</v>
      </c>
      <c r="C204" s="3" t="s">
        <v>114</v>
      </c>
      <c r="D204" s="3" t="s">
        <v>273</v>
      </c>
      <c r="E204" s="3">
        <v>1</v>
      </c>
      <c r="F204" s="3" t="s">
        <v>334</v>
      </c>
      <c r="G204" s="3" t="s">
        <v>353</v>
      </c>
      <c r="H204" s="3">
        <v>1</v>
      </c>
      <c r="I204" s="3" t="s">
        <v>348</v>
      </c>
    </row>
    <row r="205" spans="1:9" x14ac:dyDescent="0.4">
      <c r="A205" s="3" t="s">
        <v>14</v>
      </c>
      <c r="B205" s="3">
        <v>3</v>
      </c>
      <c r="C205" s="3" t="s">
        <v>114</v>
      </c>
      <c r="D205" s="3" t="s">
        <v>273</v>
      </c>
      <c r="E205" s="3">
        <v>2</v>
      </c>
      <c r="F205" s="3" t="s">
        <v>335</v>
      </c>
      <c r="G205" s="3" t="s">
        <v>354</v>
      </c>
      <c r="H205" s="3">
        <v>1</v>
      </c>
      <c r="I205" s="3" t="s">
        <v>349</v>
      </c>
    </row>
    <row r="206" spans="1:9" x14ac:dyDescent="0.4">
      <c r="A206" s="3" t="s">
        <v>14</v>
      </c>
      <c r="B206" s="3">
        <v>4</v>
      </c>
      <c r="C206" s="3" t="s">
        <v>115</v>
      </c>
      <c r="D206" s="3" t="s">
        <v>274</v>
      </c>
      <c r="E206" s="3">
        <v>1</v>
      </c>
      <c r="F206" s="3" t="s">
        <v>334</v>
      </c>
      <c r="G206" s="3" t="s">
        <v>353</v>
      </c>
      <c r="H206" s="3">
        <v>1</v>
      </c>
      <c r="I206" s="3" t="s">
        <v>348</v>
      </c>
    </row>
    <row r="207" spans="1:9" x14ac:dyDescent="0.4">
      <c r="A207" s="3" t="s">
        <v>14</v>
      </c>
      <c r="B207" s="3">
        <v>4</v>
      </c>
      <c r="C207" s="3" t="s">
        <v>115</v>
      </c>
      <c r="D207" s="3" t="s">
        <v>274</v>
      </c>
      <c r="E207" s="3">
        <v>2</v>
      </c>
      <c r="F207" s="3" t="s">
        <v>335</v>
      </c>
      <c r="G207" s="3" t="s">
        <v>354</v>
      </c>
      <c r="H207" s="3">
        <v>1</v>
      </c>
      <c r="I207" s="3" t="s">
        <v>349</v>
      </c>
    </row>
    <row r="208" spans="1:9" x14ac:dyDescent="0.4">
      <c r="A208" s="3" t="s">
        <v>14</v>
      </c>
      <c r="B208" s="3">
        <v>5</v>
      </c>
      <c r="C208" s="3" t="s">
        <v>116</v>
      </c>
      <c r="D208" s="3" t="s">
        <v>275</v>
      </c>
      <c r="E208" s="3">
        <v>1</v>
      </c>
      <c r="F208" s="3" t="s">
        <v>334</v>
      </c>
      <c r="G208" s="3" t="s">
        <v>353</v>
      </c>
      <c r="H208" s="3">
        <v>1</v>
      </c>
      <c r="I208" s="3" t="s">
        <v>348</v>
      </c>
    </row>
    <row r="209" spans="1:9" x14ac:dyDescent="0.4">
      <c r="A209" s="3" t="s">
        <v>14</v>
      </c>
      <c r="B209" s="3">
        <v>5</v>
      </c>
      <c r="C209" s="3" t="s">
        <v>116</v>
      </c>
      <c r="D209" s="3" t="s">
        <v>275</v>
      </c>
      <c r="E209" s="3">
        <v>2</v>
      </c>
      <c r="F209" s="3" t="s">
        <v>335</v>
      </c>
      <c r="G209" s="3" t="s">
        <v>354</v>
      </c>
      <c r="H209" s="3">
        <v>1</v>
      </c>
      <c r="I209" s="3" t="s">
        <v>349</v>
      </c>
    </row>
    <row r="210" spans="1:9" x14ac:dyDescent="0.4">
      <c r="A210" s="3" t="s">
        <v>14</v>
      </c>
      <c r="B210" s="3">
        <v>6</v>
      </c>
      <c r="C210" s="3" t="s">
        <v>117</v>
      </c>
      <c r="D210" s="3" t="s">
        <v>276</v>
      </c>
      <c r="E210" s="3">
        <v>1</v>
      </c>
      <c r="F210" s="3" t="s">
        <v>334</v>
      </c>
      <c r="G210" s="3" t="s">
        <v>353</v>
      </c>
      <c r="H210" s="3">
        <v>1</v>
      </c>
      <c r="I210" s="3" t="s">
        <v>348</v>
      </c>
    </row>
    <row r="211" spans="1:9" x14ac:dyDescent="0.4">
      <c r="A211" s="3" t="s">
        <v>14</v>
      </c>
      <c r="B211" s="3">
        <v>6</v>
      </c>
      <c r="C211" s="3" t="s">
        <v>117</v>
      </c>
      <c r="D211" s="3" t="s">
        <v>276</v>
      </c>
      <c r="E211" s="3">
        <v>2</v>
      </c>
      <c r="F211" s="3" t="s">
        <v>335</v>
      </c>
      <c r="G211" s="3" t="s">
        <v>354</v>
      </c>
      <c r="H211" s="3">
        <v>1</v>
      </c>
      <c r="I211" s="3" t="s">
        <v>349</v>
      </c>
    </row>
    <row r="212" spans="1:9" x14ac:dyDescent="0.4">
      <c r="A212" s="3" t="s">
        <v>14</v>
      </c>
      <c r="B212" s="3">
        <v>7</v>
      </c>
      <c r="C212" s="3" t="s">
        <v>118</v>
      </c>
      <c r="D212" s="3" t="s">
        <v>277</v>
      </c>
      <c r="E212" s="3">
        <v>1</v>
      </c>
      <c r="F212" s="3" t="s">
        <v>334</v>
      </c>
      <c r="G212" s="3" t="s">
        <v>353</v>
      </c>
      <c r="H212" s="3">
        <v>1</v>
      </c>
      <c r="I212" s="3" t="s">
        <v>348</v>
      </c>
    </row>
    <row r="213" spans="1:9" x14ac:dyDescent="0.4">
      <c r="A213" s="3" t="s">
        <v>14</v>
      </c>
      <c r="B213" s="3">
        <v>7</v>
      </c>
      <c r="C213" s="3" t="s">
        <v>118</v>
      </c>
      <c r="D213" s="3" t="s">
        <v>277</v>
      </c>
      <c r="E213" s="3">
        <v>2</v>
      </c>
      <c r="F213" s="3" t="s">
        <v>335</v>
      </c>
      <c r="G213" s="3" t="s">
        <v>354</v>
      </c>
      <c r="H213" s="3">
        <v>1</v>
      </c>
      <c r="I213" s="3" t="s">
        <v>349</v>
      </c>
    </row>
    <row r="214" spans="1:9" x14ac:dyDescent="0.4">
      <c r="A214" s="3" t="s">
        <v>14</v>
      </c>
      <c r="B214" s="3">
        <v>8</v>
      </c>
      <c r="C214" s="3" t="s">
        <v>119</v>
      </c>
      <c r="D214" s="3" t="s">
        <v>278</v>
      </c>
      <c r="E214" s="3">
        <v>1</v>
      </c>
      <c r="F214" s="3" t="s">
        <v>334</v>
      </c>
      <c r="G214" s="3" t="s">
        <v>353</v>
      </c>
      <c r="H214" s="3">
        <v>1</v>
      </c>
      <c r="I214" s="3" t="s">
        <v>348</v>
      </c>
    </row>
    <row r="215" spans="1:9" x14ac:dyDescent="0.4">
      <c r="A215" s="3" t="s">
        <v>14</v>
      </c>
      <c r="B215" s="3">
        <v>8</v>
      </c>
      <c r="C215" s="3" t="s">
        <v>119</v>
      </c>
      <c r="D215" s="3" t="s">
        <v>278</v>
      </c>
      <c r="E215" s="3">
        <v>2</v>
      </c>
      <c r="F215" s="3" t="s">
        <v>335</v>
      </c>
      <c r="G215" s="3" t="s">
        <v>354</v>
      </c>
      <c r="H215" s="3">
        <v>1</v>
      </c>
      <c r="I215" s="3" t="s">
        <v>349</v>
      </c>
    </row>
    <row r="216" spans="1:9" x14ac:dyDescent="0.4">
      <c r="A216" s="3" t="s">
        <v>14</v>
      </c>
      <c r="B216" s="3">
        <v>9</v>
      </c>
      <c r="C216" s="3" t="s">
        <v>120</v>
      </c>
      <c r="D216" s="3" t="s">
        <v>279</v>
      </c>
      <c r="E216" s="3">
        <v>1</v>
      </c>
      <c r="F216" s="3" t="s">
        <v>334</v>
      </c>
      <c r="G216" s="3" t="s">
        <v>353</v>
      </c>
      <c r="H216" s="3">
        <v>1</v>
      </c>
      <c r="I216" s="3" t="s">
        <v>348</v>
      </c>
    </row>
    <row r="217" spans="1:9" x14ac:dyDescent="0.4">
      <c r="A217" s="3" t="s">
        <v>14</v>
      </c>
      <c r="B217" s="3">
        <v>9</v>
      </c>
      <c r="C217" s="3" t="s">
        <v>120</v>
      </c>
      <c r="D217" s="3" t="s">
        <v>279</v>
      </c>
      <c r="E217" s="3">
        <v>2</v>
      </c>
      <c r="F217" s="3" t="s">
        <v>335</v>
      </c>
      <c r="G217" s="3" t="s">
        <v>354</v>
      </c>
      <c r="H217" s="3">
        <v>1</v>
      </c>
      <c r="I217" s="3" t="s">
        <v>349</v>
      </c>
    </row>
    <row r="218" spans="1:9" x14ac:dyDescent="0.4">
      <c r="A218" s="3" t="s">
        <v>14</v>
      </c>
      <c r="B218" s="3">
        <v>10</v>
      </c>
      <c r="C218" s="3" t="s">
        <v>121</v>
      </c>
      <c r="D218" s="3" t="s">
        <v>280</v>
      </c>
      <c r="E218" s="3">
        <v>1</v>
      </c>
      <c r="F218" s="3" t="s">
        <v>334</v>
      </c>
      <c r="G218" s="3" t="s">
        <v>353</v>
      </c>
      <c r="H218" s="3">
        <v>1</v>
      </c>
      <c r="I218" s="3" t="s">
        <v>348</v>
      </c>
    </row>
    <row r="219" spans="1:9" x14ac:dyDescent="0.4">
      <c r="A219" s="3" t="s">
        <v>14</v>
      </c>
      <c r="B219" s="3">
        <v>10</v>
      </c>
      <c r="C219" s="3" t="s">
        <v>121</v>
      </c>
      <c r="D219" s="3" t="s">
        <v>280</v>
      </c>
      <c r="E219" s="3">
        <v>2</v>
      </c>
      <c r="F219" s="3" t="s">
        <v>335</v>
      </c>
      <c r="G219" s="3" t="s">
        <v>354</v>
      </c>
      <c r="H219" s="3">
        <v>1</v>
      </c>
      <c r="I219" s="3" t="s">
        <v>349</v>
      </c>
    </row>
    <row r="220" spans="1:9" x14ac:dyDescent="0.4">
      <c r="A220" s="3" t="s">
        <v>14</v>
      </c>
      <c r="B220" s="3">
        <v>11</v>
      </c>
      <c r="C220" s="3" t="s">
        <v>122</v>
      </c>
      <c r="D220" s="3" t="s">
        <v>281</v>
      </c>
      <c r="E220" s="3">
        <v>1</v>
      </c>
      <c r="F220" s="3" t="s">
        <v>334</v>
      </c>
      <c r="G220" s="3" t="s">
        <v>353</v>
      </c>
      <c r="H220" s="3">
        <v>1</v>
      </c>
      <c r="I220" s="3" t="s">
        <v>348</v>
      </c>
    </row>
    <row r="221" spans="1:9" x14ac:dyDescent="0.4">
      <c r="A221" s="3" t="s">
        <v>14</v>
      </c>
      <c r="B221" s="3">
        <v>11</v>
      </c>
      <c r="C221" s="3" t="s">
        <v>122</v>
      </c>
      <c r="D221" s="3" t="s">
        <v>281</v>
      </c>
      <c r="E221" s="3">
        <v>2</v>
      </c>
      <c r="F221" s="3" t="s">
        <v>335</v>
      </c>
      <c r="G221" s="3" t="s">
        <v>354</v>
      </c>
      <c r="H221" s="3">
        <v>1</v>
      </c>
      <c r="I221" s="3" t="s">
        <v>349</v>
      </c>
    </row>
    <row r="222" spans="1:9" x14ac:dyDescent="0.4">
      <c r="A222" s="3" t="s">
        <v>14</v>
      </c>
      <c r="B222" s="3">
        <v>12</v>
      </c>
      <c r="C222" s="3" t="s">
        <v>123</v>
      </c>
      <c r="D222" s="3" t="s">
        <v>282</v>
      </c>
      <c r="E222" s="3">
        <v>1</v>
      </c>
      <c r="F222" s="3" t="s">
        <v>334</v>
      </c>
      <c r="G222" s="3" t="s">
        <v>353</v>
      </c>
      <c r="H222" s="3">
        <v>1</v>
      </c>
      <c r="I222" s="3" t="s">
        <v>348</v>
      </c>
    </row>
    <row r="223" spans="1:9" x14ac:dyDescent="0.4">
      <c r="A223" s="3" t="s">
        <v>14</v>
      </c>
      <c r="B223" s="3">
        <v>12</v>
      </c>
      <c r="C223" s="3" t="s">
        <v>123</v>
      </c>
      <c r="D223" s="3" t="s">
        <v>282</v>
      </c>
      <c r="E223" s="3">
        <v>2</v>
      </c>
      <c r="F223" s="3" t="s">
        <v>335</v>
      </c>
      <c r="G223" s="3" t="s">
        <v>354</v>
      </c>
      <c r="H223" s="3">
        <v>1</v>
      </c>
      <c r="I223" s="3" t="s">
        <v>349</v>
      </c>
    </row>
    <row r="224" spans="1:9" x14ac:dyDescent="0.4">
      <c r="A224" s="3" t="s">
        <v>14</v>
      </c>
      <c r="B224" s="3">
        <v>13</v>
      </c>
      <c r="C224" s="3" t="s">
        <v>124</v>
      </c>
      <c r="D224" s="3" t="s">
        <v>283</v>
      </c>
      <c r="E224" s="3">
        <v>1</v>
      </c>
      <c r="F224" s="3" t="s">
        <v>334</v>
      </c>
      <c r="G224" s="3" t="s">
        <v>353</v>
      </c>
      <c r="H224" s="3">
        <v>1</v>
      </c>
      <c r="I224" s="3" t="s">
        <v>348</v>
      </c>
    </row>
    <row r="225" spans="1:9" x14ac:dyDescent="0.4">
      <c r="A225" s="3" t="s">
        <v>14</v>
      </c>
      <c r="B225" s="3">
        <v>13</v>
      </c>
      <c r="C225" s="3" t="s">
        <v>124</v>
      </c>
      <c r="D225" s="3" t="s">
        <v>283</v>
      </c>
      <c r="E225" s="3">
        <v>2</v>
      </c>
      <c r="F225" s="3" t="s">
        <v>335</v>
      </c>
      <c r="G225" s="3" t="s">
        <v>354</v>
      </c>
      <c r="H225" s="3">
        <v>1</v>
      </c>
      <c r="I225" s="3" t="s">
        <v>349</v>
      </c>
    </row>
    <row r="226" spans="1:9" x14ac:dyDescent="0.4">
      <c r="A226" s="3" t="s">
        <v>14</v>
      </c>
      <c r="B226" s="3">
        <v>14</v>
      </c>
      <c r="C226" s="3" t="s">
        <v>125</v>
      </c>
      <c r="D226" s="3" t="s">
        <v>284</v>
      </c>
      <c r="E226" s="3">
        <v>1</v>
      </c>
      <c r="F226" s="3" t="s">
        <v>334</v>
      </c>
      <c r="G226" s="3" t="s">
        <v>353</v>
      </c>
      <c r="H226" s="3">
        <v>1</v>
      </c>
      <c r="I226" s="3" t="s">
        <v>348</v>
      </c>
    </row>
    <row r="227" spans="1:9" x14ac:dyDescent="0.4">
      <c r="A227" s="3" t="s">
        <v>14</v>
      </c>
      <c r="B227" s="3">
        <v>14</v>
      </c>
      <c r="C227" s="3" t="s">
        <v>125</v>
      </c>
      <c r="D227" s="3" t="s">
        <v>284</v>
      </c>
      <c r="E227" s="3">
        <v>2</v>
      </c>
      <c r="F227" s="3" t="s">
        <v>335</v>
      </c>
      <c r="G227" s="3" t="s">
        <v>354</v>
      </c>
      <c r="H227" s="3">
        <v>1</v>
      </c>
      <c r="I227" s="3" t="s">
        <v>349</v>
      </c>
    </row>
    <row r="228" spans="1:9" x14ac:dyDescent="0.4">
      <c r="A228" s="3" t="s">
        <v>14</v>
      </c>
      <c r="B228" s="3">
        <v>15</v>
      </c>
      <c r="C228" s="3" t="s">
        <v>126</v>
      </c>
      <c r="D228" s="3" t="s">
        <v>285</v>
      </c>
      <c r="E228" s="3">
        <v>1</v>
      </c>
      <c r="F228" s="3" t="s">
        <v>334</v>
      </c>
      <c r="G228" s="3" t="s">
        <v>353</v>
      </c>
      <c r="H228" s="3">
        <v>1</v>
      </c>
      <c r="I228" s="3" t="s">
        <v>348</v>
      </c>
    </row>
    <row r="229" spans="1:9" x14ac:dyDescent="0.4">
      <c r="A229" s="3" t="s">
        <v>14</v>
      </c>
      <c r="B229" s="3">
        <v>15</v>
      </c>
      <c r="C229" s="3" t="s">
        <v>126</v>
      </c>
      <c r="D229" s="3" t="s">
        <v>285</v>
      </c>
      <c r="E229" s="3">
        <v>2</v>
      </c>
      <c r="F229" s="3" t="s">
        <v>335</v>
      </c>
      <c r="G229" s="3" t="s">
        <v>354</v>
      </c>
      <c r="H229" s="3">
        <v>1</v>
      </c>
      <c r="I229" s="3" t="s">
        <v>349</v>
      </c>
    </row>
    <row r="230" spans="1:9" x14ac:dyDescent="0.4">
      <c r="A230" s="3" t="s">
        <v>14</v>
      </c>
      <c r="B230" s="3">
        <v>16</v>
      </c>
      <c r="C230" s="3" t="s">
        <v>127</v>
      </c>
      <c r="D230" s="3" t="s">
        <v>286</v>
      </c>
      <c r="E230" s="3">
        <v>1</v>
      </c>
      <c r="F230" s="3" t="s">
        <v>334</v>
      </c>
      <c r="G230" s="3" t="s">
        <v>353</v>
      </c>
      <c r="H230" s="3">
        <v>1</v>
      </c>
      <c r="I230" s="3" t="s">
        <v>348</v>
      </c>
    </row>
    <row r="231" spans="1:9" x14ac:dyDescent="0.4">
      <c r="A231" s="3" t="s">
        <v>14</v>
      </c>
      <c r="B231" s="3">
        <v>16</v>
      </c>
      <c r="C231" s="3" t="s">
        <v>127</v>
      </c>
      <c r="D231" s="3" t="s">
        <v>286</v>
      </c>
      <c r="E231" s="3">
        <v>2</v>
      </c>
      <c r="F231" s="3" t="s">
        <v>335</v>
      </c>
      <c r="G231" s="3" t="s">
        <v>354</v>
      </c>
      <c r="H231" s="3">
        <v>1</v>
      </c>
      <c r="I231" s="3" t="s">
        <v>349</v>
      </c>
    </row>
    <row r="232" spans="1:9" x14ac:dyDescent="0.4">
      <c r="A232" s="3" t="s">
        <v>14</v>
      </c>
      <c r="B232" s="3">
        <v>17</v>
      </c>
      <c r="C232" s="3" t="s">
        <v>128</v>
      </c>
      <c r="D232" s="3" t="s">
        <v>287</v>
      </c>
      <c r="E232" s="3">
        <v>1</v>
      </c>
      <c r="F232" s="3" t="s">
        <v>334</v>
      </c>
      <c r="G232" s="3" t="s">
        <v>353</v>
      </c>
      <c r="H232" s="3">
        <v>1</v>
      </c>
      <c r="I232" s="3" t="s">
        <v>348</v>
      </c>
    </row>
    <row r="233" spans="1:9" x14ac:dyDescent="0.4">
      <c r="A233" s="3" t="s">
        <v>14</v>
      </c>
      <c r="B233" s="3">
        <v>17</v>
      </c>
      <c r="C233" s="3" t="s">
        <v>128</v>
      </c>
      <c r="D233" s="3" t="s">
        <v>287</v>
      </c>
      <c r="E233" s="3">
        <v>2</v>
      </c>
      <c r="F233" s="3" t="s">
        <v>335</v>
      </c>
      <c r="G233" s="3" t="s">
        <v>354</v>
      </c>
      <c r="H233" s="3">
        <v>1</v>
      </c>
      <c r="I233" s="3" t="s">
        <v>349</v>
      </c>
    </row>
    <row r="234" spans="1:9" x14ac:dyDescent="0.4">
      <c r="A234" s="3" t="s">
        <v>14</v>
      </c>
      <c r="B234" s="3">
        <v>18</v>
      </c>
      <c r="C234" s="3" t="s">
        <v>129</v>
      </c>
      <c r="D234" s="3" t="s">
        <v>288</v>
      </c>
      <c r="E234" s="3">
        <v>1</v>
      </c>
      <c r="F234" s="3" t="s">
        <v>334</v>
      </c>
      <c r="G234" s="3" t="s">
        <v>353</v>
      </c>
      <c r="H234" s="3">
        <v>1</v>
      </c>
      <c r="I234" s="3" t="s">
        <v>348</v>
      </c>
    </row>
    <row r="235" spans="1:9" x14ac:dyDescent="0.4">
      <c r="A235" s="3" t="s">
        <v>14</v>
      </c>
      <c r="B235" s="3">
        <v>18</v>
      </c>
      <c r="C235" s="3" t="s">
        <v>129</v>
      </c>
      <c r="D235" s="3" t="s">
        <v>288</v>
      </c>
      <c r="E235" s="3">
        <v>2</v>
      </c>
      <c r="F235" s="3" t="s">
        <v>335</v>
      </c>
      <c r="G235" s="3" t="s">
        <v>354</v>
      </c>
      <c r="H235" s="3">
        <v>1</v>
      </c>
      <c r="I235" s="3" t="s">
        <v>349</v>
      </c>
    </row>
    <row r="236" spans="1:9" x14ac:dyDescent="0.4">
      <c r="A236" s="3" t="s">
        <v>14</v>
      </c>
      <c r="B236" s="3">
        <v>19</v>
      </c>
      <c r="C236" s="3" t="s">
        <v>130</v>
      </c>
      <c r="D236" s="3" t="s">
        <v>289</v>
      </c>
      <c r="E236" s="3">
        <v>1</v>
      </c>
      <c r="F236" s="3" t="s">
        <v>334</v>
      </c>
      <c r="G236" s="3" t="s">
        <v>353</v>
      </c>
      <c r="H236" s="3">
        <v>1</v>
      </c>
      <c r="I236" s="3" t="s">
        <v>348</v>
      </c>
    </row>
    <row r="237" spans="1:9" x14ac:dyDescent="0.4">
      <c r="A237" s="3" t="s">
        <v>14</v>
      </c>
      <c r="B237" s="3">
        <v>19</v>
      </c>
      <c r="C237" s="3" t="s">
        <v>130</v>
      </c>
      <c r="D237" s="3" t="s">
        <v>289</v>
      </c>
      <c r="E237" s="3">
        <v>2</v>
      </c>
      <c r="F237" s="3" t="s">
        <v>335</v>
      </c>
      <c r="G237" s="3" t="s">
        <v>354</v>
      </c>
      <c r="H237" s="3">
        <v>1</v>
      </c>
      <c r="I237" s="3" t="s">
        <v>349</v>
      </c>
    </row>
    <row r="238" spans="1:9" x14ac:dyDescent="0.4">
      <c r="A238" s="3" t="s">
        <v>14</v>
      </c>
      <c r="B238" s="3">
        <v>20</v>
      </c>
      <c r="C238" s="3" t="s">
        <v>131</v>
      </c>
      <c r="D238" s="3" t="s">
        <v>290</v>
      </c>
      <c r="E238" s="3">
        <v>1</v>
      </c>
      <c r="F238" s="3" t="s">
        <v>334</v>
      </c>
      <c r="G238" s="3" t="s">
        <v>353</v>
      </c>
      <c r="H238" s="3">
        <v>1</v>
      </c>
      <c r="I238" s="3" t="s">
        <v>348</v>
      </c>
    </row>
    <row r="239" spans="1:9" x14ac:dyDescent="0.4">
      <c r="A239" s="3" t="s">
        <v>14</v>
      </c>
      <c r="B239" s="3">
        <v>20</v>
      </c>
      <c r="C239" s="3" t="s">
        <v>131</v>
      </c>
      <c r="D239" s="3" t="s">
        <v>290</v>
      </c>
      <c r="E239" s="3">
        <v>2</v>
      </c>
      <c r="F239" s="3" t="s">
        <v>335</v>
      </c>
      <c r="G239" s="3" t="s">
        <v>354</v>
      </c>
      <c r="H239" s="3">
        <v>1</v>
      </c>
      <c r="I239" s="3" t="s">
        <v>349</v>
      </c>
    </row>
    <row r="240" spans="1:9" x14ac:dyDescent="0.4">
      <c r="A240" s="3" t="s">
        <v>14</v>
      </c>
      <c r="B240" s="3">
        <v>21</v>
      </c>
      <c r="C240" s="3" t="s">
        <v>429</v>
      </c>
      <c r="D240" s="3" t="s">
        <v>430</v>
      </c>
      <c r="E240" s="3">
        <v>1</v>
      </c>
      <c r="F240" s="3" t="s">
        <v>334</v>
      </c>
      <c r="G240" s="3" t="s">
        <v>353</v>
      </c>
      <c r="H240" s="3">
        <v>1</v>
      </c>
      <c r="I240" s="3" t="s">
        <v>348</v>
      </c>
    </row>
    <row r="241" spans="1:9" x14ac:dyDescent="0.4">
      <c r="A241" s="3" t="s">
        <v>14</v>
      </c>
      <c r="B241" s="3">
        <v>21</v>
      </c>
      <c r="C241" s="3" t="s">
        <v>429</v>
      </c>
      <c r="D241" s="3" t="s">
        <v>430</v>
      </c>
      <c r="E241" s="3">
        <v>2</v>
      </c>
      <c r="F241" s="3" t="s">
        <v>335</v>
      </c>
      <c r="G241" s="3" t="s">
        <v>354</v>
      </c>
      <c r="H241" s="3">
        <v>1</v>
      </c>
      <c r="I241" s="3" t="s">
        <v>349</v>
      </c>
    </row>
    <row r="242" spans="1:9" x14ac:dyDescent="0.4">
      <c r="A242" s="3" t="s">
        <v>14</v>
      </c>
      <c r="B242" s="3">
        <v>22</v>
      </c>
      <c r="C242" s="3" t="s">
        <v>132</v>
      </c>
      <c r="D242" s="3" t="s">
        <v>291</v>
      </c>
      <c r="E242" s="3">
        <v>1</v>
      </c>
      <c r="F242" s="3" t="s">
        <v>334</v>
      </c>
      <c r="G242" s="3" t="s">
        <v>353</v>
      </c>
      <c r="H242" s="3">
        <v>1</v>
      </c>
      <c r="I242" s="3" t="s">
        <v>348</v>
      </c>
    </row>
    <row r="243" spans="1:9" x14ac:dyDescent="0.4">
      <c r="A243" s="3" t="s">
        <v>14</v>
      </c>
      <c r="B243" s="3">
        <v>22</v>
      </c>
      <c r="C243" s="3" t="s">
        <v>132</v>
      </c>
      <c r="D243" s="3" t="s">
        <v>291</v>
      </c>
      <c r="E243" s="3">
        <v>2</v>
      </c>
      <c r="F243" s="3" t="s">
        <v>335</v>
      </c>
      <c r="G243" s="3" t="s">
        <v>354</v>
      </c>
      <c r="H243" s="3">
        <v>1</v>
      </c>
      <c r="I243" s="3" t="s">
        <v>349</v>
      </c>
    </row>
    <row r="244" spans="1:9" x14ac:dyDescent="0.4">
      <c r="A244" s="3" t="s">
        <v>14</v>
      </c>
      <c r="B244" s="3">
        <v>23</v>
      </c>
      <c r="C244" s="3" t="s">
        <v>133</v>
      </c>
      <c r="D244" s="3" t="s">
        <v>292</v>
      </c>
      <c r="E244" s="3">
        <v>1</v>
      </c>
      <c r="F244" s="3" t="s">
        <v>334</v>
      </c>
      <c r="G244" s="3" t="s">
        <v>353</v>
      </c>
      <c r="H244" s="3">
        <v>1</v>
      </c>
      <c r="I244" s="3" t="s">
        <v>348</v>
      </c>
    </row>
    <row r="245" spans="1:9" x14ac:dyDescent="0.4">
      <c r="A245" s="3" t="s">
        <v>14</v>
      </c>
      <c r="B245" s="3">
        <v>23</v>
      </c>
      <c r="C245" s="3" t="s">
        <v>133</v>
      </c>
      <c r="D245" s="3" t="s">
        <v>292</v>
      </c>
      <c r="E245" s="3">
        <v>2</v>
      </c>
      <c r="F245" s="3" t="s">
        <v>335</v>
      </c>
      <c r="G245" s="3" t="s">
        <v>354</v>
      </c>
      <c r="H245" s="3">
        <v>1</v>
      </c>
      <c r="I245" s="3" t="s">
        <v>349</v>
      </c>
    </row>
    <row r="246" spans="1:9" x14ac:dyDescent="0.4">
      <c r="A246" s="3" t="s">
        <v>14</v>
      </c>
      <c r="B246" s="3">
        <v>24</v>
      </c>
      <c r="C246" s="3" t="s">
        <v>134</v>
      </c>
      <c r="D246" s="3" t="s">
        <v>293</v>
      </c>
      <c r="E246" s="3">
        <v>1</v>
      </c>
      <c r="F246" s="3" t="s">
        <v>334</v>
      </c>
      <c r="G246" s="3" t="s">
        <v>353</v>
      </c>
      <c r="H246" s="3">
        <v>1</v>
      </c>
      <c r="I246" s="3" t="s">
        <v>348</v>
      </c>
    </row>
    <row r="247" spans="1:9" x14ac:dyDescent="0.4">
      <c r="A247" s="3" t="s">
        <v>14</v>
      </c>
      <c r="B247" s="3">
        <v>24</v>
      </c>
      <c r="C247" s="3" t="s">
        <v>134</v>
      </c>
      <c r="D247" s="3" t="s">
        <v>293</v>
      </c>
      <c r="E247" s="3">
        <v>2</v>
      </c>
      <c r="F247" s="3" t="s">
        <v>335</v>
      </c>
      <c r="G247" s="3" t="s">
        <v>354</v>
      </c>
      <c r="H247" s="3">
        <v>1</v>
      </c>
      <c r="I247" s="3" t="s">
        <v>349</v>
      </c>
    </row>
    <row r="248" spans="1:9" x14ac:dyDescent="0.4">
      <c r="A248" s="3" t="s">
        <v>14</v>
      </c>
      <c r="B248" s="3">
        <v>25</v>
      </c>
      <c r="C248" s="3" t="s">
        <v>135</v>
      </c>
      <c r="D248" s="3" t="s">
        <v>294</v>
      </c>
      <c r="E248" s="3">
        <v>1</v>
      </c>
      <c r="F248" s="3" t="s">
        <v>334</v>
      </c>
      <c r="G248" s="3" t="s">
        <v>353</v>
      </c>
      <c r="H248" s="3">
        <v>1</v>
      </c>
      <c r="I248" s="3" t="s">
        <v>348</v>
      </c>
    </row>
    <row r="249" spans="1:9" x14ac:dyDescent="0.4">
      <c r="A249" s="3" t="s">
        <v>14</v>
      </c>
      <c r="B249" s="3">
        <v>25</v>
      </c>
      <c r="C249" s="3" t="s">
        <v>135</v>
      </c>
      <c r="D249" s="3" t="s">
        <v>294</v>
      </c>
      <c r="E249" s="3">
        <v>2</v>
      </c>
      <c r="F249" s="3" t="s">
        <v>335</v>
      </c>
      <c r="G249" s="3" t="s">
        <v>354</v>
      </c>
      <c r="H249" s="3">
        <v>1</v>
      </c>
      <c r="I249" s="3" t="s">
        <v>349</v>
      </c>
    </row>
    <row r="250" spans="1:9" x14ac:dyDescent="0.4">
      <c r="A250" s="3" t="s">
        <v>14</v>
      </c>
      <c r="B250" s="3">
        <v>26</v>
      </c>
      <c r="C250" s="3" t="s">
        <v>136</v>
      </c>
      <c r="D250" s="3" t="s">
        <v>295</v>
      </c>
      <c r="E250" s="3">
        <v>1</v>
      </c>
      <c r="F250" s="3" t="s">
        <v>334</v>
      </c>
      <c r="G250" s="3" t="s">
        <v>353</v>
      </c>
      <c r="H250" s="3">
        <v>1</v>
      </c>
      <c r="I250" s="3" t="s">
        <v>348</v>
      </c>
    </row>
    <row r="251" spans="1:9" x14ac:dyDescent="0.4">
      <c r="A251" s="3" t="s">
        <v>14</v>
      </c>
      <c r="B251" s="3">
        <v>26</v>
      </c>
      <c r="C251" s="3" t="s">
        <v>136</v>
      </c>
      <c r="D251" s="3" t="s">
        <v>295</v>
      </c>
      <c r="E251" s="3">
        <v>2</v>
      </c>
      <c r="F251" s="3" t="s">
        <v>335</v>
      </c>
      <c r="G251" s="3" t="s">
        <v>354</v>
      </c>
      <c r="H251" s="3">
        <v>1</v>
      </c>
      <c r="I251" s="3" t="s">
        <v>349</v>
      </c>
    </row>
    <row r="252" spans="1:9" x14ac:dyDescent="0.4">
      <c r="A252" s="3" t="s">
        <v>14</v>
      </c>
      <c r="B252" s="3">
        <v>27</v>
      </c>
      <c r="C252" s="3" t="s">
        <v>441</v>
      </c>
      <c r="D252" s="3" t="s">
        <v>442</v>
      </c>
      <c r="E252" s="3">
        <v>1</v>
      </c>
      <c r="F252" s="3" t="s">
        <v>334</v>
      </c>
      <c r="G252" s="3" t="s">
        <v>353</v>
      </c>
      <c r="H252" s="3">
        <v>1</v>
      </c>
      <c r="I252" s="3" t="s">
        <v>348</v>
      </c>
    </row>
    <row r="253" spans="1:9" x14ac:dyDescent="0.4">
      <c r="A253" s="3" t="s">
        <v>14</v>
      </c>
      <c r="B253" s="3">
        <v>27</v>
      </c>
      <c r="C253" s="3" t="s">
        <v>441</v>
      </c>
      <c r="D253" s="3" t="s">
        <v>442</v>
      </c>
      <c r="E253" s="3">
        <v>2</v>
      </c>
      <c r="F253" s="3" t="s">
        <v>335</v>
      </c>
      <c r="G253" s="3" t="s">
        <v>354</v>
      </c>
      <c r="H253" s="3">
        <v>1</v>
      </c>
      <c r="I253" s="3" t="s">
        <v>349</v>
      </c>
    </row>
    <row r="254" spans="1:9" x14ac:dyDescent="0.4">
      <c r="A254" s="3" t="s">
        <v>14</v>
      </c>
      <c r="B254" s="3">
        <v>28</v>
      </c>
      <c r="C254" s="3" t="s">
        <v>137</v>
      </c>
      <c r="D254" s="3" t="s">
        <v>296</v>
      </c>
      <c r="E254" s="3">
        <v>1</v>
      </c>
      <c r="F254" s="3" t="s">
        <v>334</v>
      </c>
      <c r="G254" s="3" t="s">
        <v>353</v>
      </c>
      <c r="H254" s="3">
        <v>1</v>
      </c>
      <c r="I254" s="3" t="s">
        <v>348</v>
      </c>
    </row>
    <row r="255" spans="1:9" x14ac:dyDescent="0.4">
      <c r="A255" s="3" t="s">
        <v>14</v>
      </c>
      <c r="B255" s="3">
        <v>28</v>
      </c>
      <c r="C255" s="3" t="s">
        <v>137</v>
      </c>
      <c r="D255" s="3" t="s">
        <v>296</v>
      </c>
      <c r="E255" s="3">
        <v>2</v>
      </c>
      <c r="F255" s="3" t="s">
        <v>335</v>
      </c>
      <c r="G255" s="3" t="s">
        <v>354</v>
      </c>
      <c r="H255" s="3">
        <v>1</v>
      </c>
      <c r="I255" s="3" t="s">
        <v>349</v>
      </c>
    </row>
    <row r="256" spans="1:9" x14ac:dyDescent="0.4">
      <c r="A256" s="3" t="s">
        <v>14</v>
      </c>
      <c r="B256" s="3">
        <v>29</v>
      </c>
      <c r="C256" s="3" t="s">
        <v>138</v>
      </c>
      <c r="D256" s="3" t="s">
        <v>297</v>
      </c>
      <c r="E256" s="3">
        <v>1</v>
      </c>
      <c r="F256" s="3" t="s">
        <v>334</v>
      </c>
      <c r="G256" s="3" t="s">
        <v>353</v>
      </c>
      <c r="H256" s="3">
        <v>1</v>
      </c>
      <c r="I256" s="3" t="s">
        <v>348</v>
      </c>
    </row>
    <row r="257" spans="1:9" x14ac:dyDescent="0.4">
      <c r="A257" s="3" t="s">
        <v>14</v>
      </c>
      <c r="B257" s="3">
        <v>29</v>
      </c>
      <c r="C257" s="3" t="s">
        <v>138</v>
      </c>
      <c r="D257" s="3" t="s">
        <v>297</v>
      </c>
      <c r="E257" s="3">
        <v>2</v>
      </c>
      <c r="F257" s="3" t="s">
        <v>335</v>
      </c>
      <c r="G257" s="3" t="s">
        <v>354</v>
      </c>
      <c r="H257" s="3">
        <v>1</v>
      </c>
      <c r="I257" s="3" t="s">
        <v>349</v>
      </c>
    </row>
    <row r="258" spans="1:9" x14ac:dyDescent="0.4">
      <c r="A258" s="7" t="s">
        <v>392</v>
      </c>
      <c r="B258" s="7">
        <v>1</v>
      </c>
      <c r="C258" s="7" t="s">
        <v>139</v>
      </c>
      <c r="D258" s="7" t="s">
        <v>298</v>
      </c>
      <c r="E258" s="7">
        <v>1</v>
      </c>
      <c r="F258" s="7" t="s">
        <v>334</v>
      </c>
      <c r="G258" s="7" t="s">
        <v>355</v>
      </c>
      <c r="H258" s="7">
        <v>31.536000000000001</v>
      </c>
      <c r="I258" s="7" t="s">
        <v>394</v>
      </c>
    </row>
    <row r="259" spans="1:9" x14ac:dyDescent="0.4">
      <c r="A259" s="7" t="s">
        <v>392</v>
      </c>
      <c r="B259" s="7">
        <v>1</v>
      </c>
      <c r="C259" s="7" t="s">
        <v>139</v>
      </c>
      <c r="D259" s="7" t="s">
        <v>298</v>
      </c>
      <c r="E259" s="7">
        <v>2</v>
      </c>
      <c r="F259" s="7" t="s">
        <v>335</v>
      </c>
      <c r="G259" s="7" t="s">
        <v>354</v>
      </c>
      <c r="H259" s="7">
        <v>25</v>
      </c>
      <c r="I259" s="7" t="s">
        <v>394</v>
      </c>
    </row>
    <row r="260" spans="1:9" x14ac:dyDescent="0.4">
      <c r="A260" s="7" t="s">
        <v>392</v>
      </c>
      <c r="B260" s="7">
        <v>2</v>
      </c>
      <c r="C260" s="7" t="s">
        <v>140</v>
      </c>
      <c r="D260" s="7" t="s">
        <v>299</v>
      </c>
      <c r="E260" s="7">
        <v>1</v>
      </c>
      <c r="F260" s="7" t="s">
        <v>334</v>
      </c>
      <c r="G260" s="7" t="s">
        <v>355</v>
      </c>
      <c r="H260" s="7">
        <v>31.536000000000001</v>
      </c>
      <c r="I260" s="7" t="s">
        <v>394</v>
      </c>
    </row>
    <row r="261" spans="1:9" x14ac:dyDescent="0.4">
      <c r="A261" s="7" t="s">
        <v>392</v>
      </c>
      <c r="B261" s="7">
        <v>2</v>
      </c>
      <c r="C261" s="7" t="s">
        <v>140</v>
      </c>
      <c r="D261" s="7" t="s">
        <v>299</v>
      </c>
      <c r="E261" s="7">
        <v>2</v>
      </c>
      <c r="F261" s="7" t="s">
        <v>335</v>
      </c>
      <c r="G261" s="7" t="s">
        <v>354</v>
      </c>
      <c r="H261" s="7">
        <v>25</v>
      </c>
      <c r="I261" s="7" t="s">
        <v>394</v>
      </c>
    </row>
    <row r="262" spans="1:9" x14ac:dyDescent="0.4">
      <c r="A262" s="7" t="s">
        <v>392</v>
      </c>
      <c r="B262" s="7">
        <v>3</v>
      </c>
      <c r="C262" s="7" t="s">
        <v>141</v>
      </c>
      <c r="D262" s="7" t="s">
        <v>300</v>
      </c>
      <c r="E262" s="7">
        <v>1</v>
      </c>
      <c r="F262" s="7" t="s">
        <v>334</v>
      </c>
      <c r="G262" s="7" t="s">
        <v>355</v>
      </c>
      <c r="H262" s="7">
        <v>31.536000000000001</v>
      </c>
      <c r="I262" s="7" t="s">
        <v>394</v>
      </c>
    </row>
    <row r="263" spans="1:9" x14ac:dyDescent="0.4">
      <c r="A263" s="7" t="s">
        <v>392</v>
      </c>
      <c r="B263" s="7">
        <v>3</v>
      </c>
      <c r="C263" s="7" t="s">
        <v>141</v>
      </c>
      <c r="D263" s="7" t="s">
        <v>300</v>
      </c>
      <c r="E263" s="7">
        <v>2</v>
      </c>
      <c r="F263" s="7" t="s">
        <v>335</v>
      </c>
      <c r="G263" s="7" t="s">
        <v>354</v>
      </c>
      <c r="H263" s="7">
        <v>25</v>
      </c>
      <c r="I263" s="7" t="s">
        <v>394</v>
      </c>
    </row>
    <row r="264" spans="1:9" x14ac:dyDescent="0.4">
      <c r="A264" s="7" t="s">
        <v>392</v>
      </c>
      <c r="B264" s="7">
        <v>4</v>
      </c>
      <c r="C264" s="7" t="s">
        <v>142</v>
      </c>
      <c r="D264" s="7" t="s">
        <v>301</v>
      </c>
      <c r="E264" s="7">
        <v>1</v>
      </c>
      <c r="F264" s="7" t="s">
        <v>334</v>
      </c>
      <c r="G264" s="7" t="s">
        <v>355</v>
      </c>
      <c r="H264" s="7">
        <v>31.536000000000001</v>
      </c>
      <c r="I264" s="7" t="s">
        <v>394</v>
      </c>
    </row>
    <row r="265" spans="1:9" x14ac:dyDescent="0.4">
      <c r="A265" s="7" t="s">
        <v>392</v>
      </c>
      <c r="B265" s="7">
        <v>4</v>
      </c>
      <c r="C265" s="7" t="s">
        <v>142</v>
      </c>
      <c r="D265" s="7" t="s">
        <v>301</v>
      </c>
      <c r="E265" s="7">
        <v>2</v>
      </c>
      <c r="F265" s="7" t="s">
        <v>335</v>
      </c>
      <c r="G265" s="7" t="s">
        <v>354</v>
      </c>
      <c r="H265" s="7">
        <v>25</v>
      </c>
      <c r="I265" s="7" t="s">
        <v>394</v>
      </c>
    </row>
    <row r="266" spans="1:9" x14ac:dyDescent="0.4">
      <c r="A266" s="7" t="s">
        <v>392</v>
      </c>
      <c r="B266" s="7">
        <v>5</v>
      </c>
      <c r="C266" s="7" t="s">
        <v>143</v>
      </c>
      <c r="D266" s="7" t="s">
        <v>302</v>
      </c>
      <c r="E266" s="7">
        <v>1</v>
      </c>
      <c r="F266" s="7" t="s">
        <v>334</v>
      </c>
      <c r="G266" s="7" t="s">
        <v>355</v>
      </c>
      <c r="H266" s="7">
        <v>31.536000000000001</v>
      </c>
      <c r="I266" s="7" t="s">
        <v>394</v>
      </c>
    </row>
    <row r="267" spans="1:9" x14ac:dyDescent="0.4">
      <c r="A267" s="7" t="s">
        <v>392</v>
      </c>
      <c r="B267" s="7">
        <v>5</v>
      </c>
      <c r="C267" s="7" t="s">
        <v>143</v>
      </c>
      <c r="D267" s="7" t="s">
        <v>302</v>
      </c>
      <c r="E267" s="7">
        <v>2</v>
      </c>
      <c r="F267" s="7" t="s">
        <v>335</v>
      </c>
      <c r="G267" s="7" t="s">
        <v>354</v>
      </c>
      <c r="H267" s="7">
        <v>25</v>
      </c>
      <c r="I267" s="7" t="s">
        <v>394</v>
      </c>
    </row>
    <row r="268" spans="1:9" x14ac:dyDescent="0.4">
      <c r="A268" s="7" t="s">
        <v>392</v>
      </c>
      <c r="B268" s="7">
        <v>6</v>
      </c>
      <c r="C268" s="7" t="s">
        <v>144</v>
      </c>
      <c r="D268" s="7" t="s">
        <v>303</v>
      </c>
      <c r="E268" s="7">
        <v>1</v>
      </c>
      <c r="F268" s="7" t="s">
        <v>334</v>
      </c>
      <c r="G268" s="7" t="s">
        <v>355</v>
      </c>
      <c r="H268" s="7">
        <v>31.536000000000001</v>
      </c>
      <c r="I268" s="7" t="s">
        <v>394</v>
      </c>
    </row>
    <row r="269" spans="1:9" x14ac:dyDescent="0.4">
      <c r="A269" s="7" t="s">
        <v>392</v>
      </c>
      <c r="B269" s="7">
        <v>6</v>
      </c>
      <c r="C269" s="7" t="s">
        <v>144</v>
      </c>
      <c r="D269" s="7" t="s">
        <v>303</v>
      </c>
      <c r="E269" s="7">
        <v>2</v>
      </c>
      <c r="F269" s="7" t="s">
        <v>335</v>
      </c>
      <c r="G269" s="7" t="s">
        <v>354</v>
      </c>
      <c r="H269" s="7">
        <v>25</v>
      </c>
      <c r="I269" s="7" t="s">
        <v>394</v>
      </c>
    </row>
    <row r="270" spans="1:9" x14ac:dyDescent="0.4">
      <c r="A270" s="7" t="s">
        <v>392</v>
      </c>
      <c r="B270" s="7">
        <v>7</v>
      </c>
      <c r="C270" s="7" t="s">
        <v>145</v>
      </c>
      <c r="D270" s="7" t="s">
        <v>304</v>
      </c>
      <c r="E270" s="7">
        <v>1</v>
      </c>
      <c r="F270" s="7" t="s">
        <v>334</v>
      </c>
      <c r="G270" s="7" t="s">
        <v>355</v>
      </c>
      <c r="H270" s="7">
        <v>31.536000000000001</v>
      </c>
      <c r="I270" s="7" t="s">
        <v>394</v>
      </c>
    </row>
    <row r="271" spans="1:9" x14ac:dyDescent="0.4">
      <c r="A271" s="7" t="s">
        <v>392</v>
      </c>
      <c r="B271" s="7">
        <v>7</v>
      </c>
      <c r="C271" s="7" t="s">
        <v>145</v>
      </c>
      <c r="D271" s="7" t="s">
        <v>304</v>
      </c>
      <c r="E271" s="7">
        <v>2</v>
      </c>
      <c r="F271" s="7" t="s">
        <v>335</v>
      </c>
      <c r="G271" s="7" t="s">
        <v>354</v>
      </c>
      <c r="H271" s="7">
        <v>25</v>
      </c>
      <c r="I271" s="7" t="s">
        <v>394</v>
      </c>
    </row>
    <row r="272" spans="1:9" x14ac:dyDescent="0.4">
      <c r="A272" s="7" t="s">
        <v>392</v>
      </c>
      <c r="B272" s="7">
        <v>8</v>
      </c>
      <c r="C272" s="7" t="s">
        <v>146</v>
      </c>
      <c r="D272" s="7" t="s">
        <v>305</v>
      </c>
      <c r="E272" s="7">
        <v>1</v>
      </c>
      <c r="F272" s="7" t="s">
        <v>334</v>
      </c>
      <c r="G272" s="7" t="s">
        <v>355</v>
      </c>
      <c r="H272" s="7">
        <v>31.536000000000001</v>
      </c>
      <c r="I272" s="7" t="s">
        <v>394</v>
      </c>
    </row>
    <row r="273" spans="1:9" x14ac:dyDescent="0.4">
      <c r="A273" s="7" t="s">
        <v>392</v>
      </c>
      <c r="B273" s="7">
        <v>8</v>
      </c>
      <c r="C273" s="7" t="s">
        <v>146</v>
      </c>
      <c r="D273" s="7" t="s">
        <v>305</v>
      </c>
      <c r="E273" s="7">
        <v>2</v>
      </c>
      <c r="F273" s="7" t="s">
        <v>335</v>
      </c>
      <c r="G273" s="7" t="s">
        <v>354</v>
      </c>
      <c r="H273" s="7">
        <v>25</v>
      </c>
      <c r="I273" s="7" t="s">
        <v>394</v>
      </c>
    </row>
    <row r="274" spans="1:9" x14ac:dyDescent="0.4">
      <c r="A274" s="7" t="s">
        <v>392</v>
      </c>
      <c r="B274" s="7">
        <v>9</v>
      </c>
      <c r="C274" s="7" t="s">
        <v>147</v>
      </c>
      <c r="D274" s="7" t="s">
        <v>306</v>
      </c>
      <c r="E274" s="7">
        <v>1</v>
      </c>
      <c r="F274" s="7" t="s">
        <v>334</v>
      </c>
      <c r="G274" s="7" t="s">
        <v>355</v>
      </c>
      <c r="H274" s="7">
        <v>31.536000000000001</v>
      </c>
      <c r="I274" s="7" t="s">
        <v>394</v>
      </c>
    </row>
    <row r="275" spans="1:9" x14ac:dyDescent="0.4">
      <c r="A275" s="7" t="s">
        <v>392</v>
      </c>
      <c r="B275" s="7">
        <v>9</v>
      </c>
      <c r="C275" s="7" t="s">
        <v>147</v>
      </c>
      <c r="D275" s="7" t="s">
        <v>306</v>
      </c>
      <c r="E275" s="7">
        <v>2</v>
      </c>
      <c r="F275" s="7" t="s">
        <v>335</v>
      </c>
      <c r="G275" s="7" t="s">
        <v>354</v>
      </c>
      <c r="H275" s="7">
        <v>25</v>
      </c>
      <c r="I275" s="7" t="s">
        <v>394</v>
      </c>
    </row>
    <row r="276" spans="1:9" x14ac:dyDescent="0.4">
      <c r="A276" s="7" t="s">
        <v>392</v>
      </c>
      <c r="B276" s="7">
        <v>10</v>
      </c>
      <c r="C276" s="7" t="s">
        <v>148</v>
      </c>
      <c r="D276" s="7" t="s">
        <v>307</v>
      </c>
      <c r="E276" s="7">
        <v>1</v>
      </c>
      <c r="F276" s="7" t="s">
        <v>334</v>
      </c>
      <c r="G276" s="7" t="s">
        <v>355</v>
      </c>
      <c r="H276" s="7">
        <v>31.536000000000001</v>
      </c>
      <c r="I276" s="7" t="s">
        <v>394</v>
      </c>
    </row>
    <row r="277" spans="1:9" x14ac:dyDescent="0.4">
      <c r="A277" s="7" t="s">
        <v>392</v>
      </c>
      <c r="B277" s="7">
        <v>10</v>
      </c>
      <c r="C277" s="7" t="s">
        <v>148</v>
      </c>
      <c r="D277" s="7" t="s">
        <v>307</v>
      </c>
      <c r="E277" s="7">
        <v>2</v>
      </c>
      <c r="F277" s="7" t="s">
        <v>335</v>
      </c>
      <c r="G277" s="7" t="s">
        <v>354</v>
      </c>
      <c r="H277" s="7">
        <v>25</v>
      </c>
      <c r="I277" s="7" t="s">
        <v>394</v>
      </c>
    </row>
    <row r="278" spans="1:9" x14ac:dyDescent="0.4">
      <c r="A278" s="7" t="s">
        <v>392</v>
      </c>
      <c r="B278" s="7">
        <v>11</v>
      </c>
      <c r="C278" s="7" t="s">
        <v>149</v>
      </c>
      <c r="D278" s="7" t="s">
        <v>308</v>
      </c>
      <c r="E278" s="7">
        <v>1</v>
      </c>
      <c r="F278" s="7" t="s">
        <v>334</v>
      </c>
      <c r="G278" s="7" t="s">
        <v>355</v>
      </c>
      <c r="H278" s="7">
        <v>31.536000000000001</v>
      </c>
      <c r="I278" s="7" t="s">
        <v>394</v>
      </c>
    </row>
    <row r="279" spans="1:9" x14ac:dyDescent="0.4">
      <c r="A279" s="7" t="s">
        <v>392</v>
      </c>
      <c r="B279" s="7">
        <v>11</v>
      </c>
      <c r="C279" s="7" t="s">
        <v>149</v>
      </c>
      <c r="D279" s="7" t="s">
        <v>308</v>
      </c>
      <c r="E279" s="7">
        <v>2</v>
      </c>
      <c r="F279" s="7" t="s">
        <v>335</v>
      </c>
      <c r="G279" s="7" t="s">
        <v>354</v>
      </c>
      <c r="H279" s="7">
        <v>25</v>
      </c>
      <c r="I279" s="7" t="s">
        <v>394</v>
      </c>
    </row>
    <row r="280" spans="1:9" x14ac:dyDescent="0.4">
      <c r="A280" s="7" t="s">
        <v>392</v>
      </c>
      <c r="B280" s="7">
        <v>12</v>
      </c>
      <c r="C280" s="7" t="s">
        <v>150</v>
      </c>
      <c r="D280" s="7" t="s">
        <v>309</v>
      </c>
      <c r="E280" s="7">
        <v>1</v>
      </c>
      <c r="F280" s="7" t="s">
        <v>334</v>
      </c>
      <c r="G280" s="7" t="s">
        <v>355</v>
      </c>
      <c r="H280" s="7">
        <v>31.536000000000001</v>
      </c>
      <c r="I280" s="7" t="s">
        <v>394</v>
      </c>
    </row>
    <row r="281" spans="1:9" x14ac:dyDescent="0.4">
      <c r="A281" s="7" t="s">
        <v>392</v>
      </c>
      <c r="B281" s="7">
        <v>12</v>
      </c>
      <c r="C281" s="7" t="s">
        <v>150</v>
      </c>
      <c r="D281" s="7" t="s">
        <v>309</v>
      </c>
      <c r="E281" s="7">
        <v>2</v>
      </c>
      <c r="F281" s="7" t="s">
        <v>335</v>
      </c>
      <c r="G281" s="7" t="s">
        <v>354</v>
      </c>
      <c r="H281" s="7">
        <v>25</v>
      </c>
      <c r="I281" s="7" t="s">
        <v>394</v>
      </c>
    </row>
    <row r="282" spans="1:9" x14ac:dyDescent="0.4">
      <c r="A282" s="7" t="s">
        <v>392</v>
      </c>
      <c r="B282" s="7">
        <v>13</v>
      </c>
      <c r="C282" s="7" t="s">
        <v>151</v>
      </c>
      <c r="D282" s="7" t="s">
        <v>310</v>
      </c>
      <c r="E282" s="7">
        <v>1</v>
      </c>
      <c r="F282" s="7" t="s">
        <v>334</v>
      </c>
      <c r="G282" s="7" t="s">
        <v>355</v>
      </c>
      <c r="H282" s="7">
        <v>31.536000000000001</v>
      </c>
      <c r="I282" s="7" t="s">
        <v>394</v>
      </c>
    </row>
    <row r="283" spans="1:9" x14ac:dyDescent="0.4">
      <c r="A283" s="7" t="s">
        <v>392</v>
      </c>
      <c r="B283" s="7">
        <v>13</v>
      </c>
      <c r="C283" s="7" t="s">
        <v>151</v>
      </c>
      <c r="D283" s="7" t="s">
        <v>310</v>
      </c>
      <c r="E283" s="7">
        <v>2</v>
      </c>
      <c r="F283" s="7" t="s">
        <v>335</v>
      </c>
      <c r="G283" s="7" t="s">
        <v>354</v>
      </c>
      <c r="H283" s="7">
        <v>15</v>
      </c>
      <c r="I283" s="7" t="s">
        <v>394</v>
      </c>
    </row>
    <row r="284" spans="1:9" x14ac:dyDescent="0.4">
      <c r="A284" s="7" t="s">
        <v>392</v>
      </c>
      <c r="B284" s="7">
        <v>14</v>
      </c>
      <c r="C284" s="7" t="s">
        <v>152</v>
      </c>
      <c r="D284" s="7" t="s">
        <v>311</v>
      </c>
      <c r="E284" s="7">
        <v>1</v>
      </c>
      <c r="F284" s="7" t="s">
        <v>334</v>
      </c>
      <c r="G284" s="7" t="s">
        <v>355</v>
      </c>
      <c r="H284" s="7">
        <v>31.536000000000001</v>
      </c>
      <c r="I284" s="7" t="s">
        <v>394</v>
      </c>
    </row>
    <row r="285" spans="1:9" x14ac:dyDescent="0.4">
      <c r="A285" s="7" t="s">
        <v>392</v>
      </c>
      <c r="B285" s="7">
        <v>14</v>
      </c>
      <c r="C285" s="7" t="s">
        <v>152</v>
      </c>
      <c r="D285" s="7" t="s">
        <v>311</v>
      </c>
      <c r="E285" s="7">
        <v>2</v>
      </c>
      <c r="F285" s="7" t="s">
        <v>335</v>
      </c>
      <c r="G285" s="7" t="s">
        <v>354</v>
      </c>
      <c r="H285" s="7">
        <v>15</v>
      </c>
      <c r="I285" s="7" t="s">
        <v>394</v>
      </c>
    </row>
    <row r="286" spans="1:9" x14ac:dyDescent="0.4">
      <c r="A286" s="7" t="s">
        <v>392</v>
      </c>
      <c r="B286" s="7">
        <v>15</v>
      </c>
      <c r="C286" s="7" t="s">
        <v>153</v>
      </c>
      <c r="D286" s="7" t="s">
        <v>312</v>
      </c>
      <c r="E286" s="7">
        <v>1</v>
      </c>
      <c r="F286" s="7" t="s">
        <v>334</v>
      </c>
      <c r="G286" s="7" t="s">
        <v>355</v>
      </c>
      <c r="H286" s="7">
        <v>31.536000000000001</v>
      </c>
      <c r="I286" s="7" t="s">
        <v>394</v>
      </c>
    </row>
    <row r="287" spans="1:9" x14ac:dyDescent="0.4">
      <c r="A287" s="7" t="s">
        <v>392</v>
      </c>
      <c r="B287" s="7">
        <v>15</v>
      </c>
      <c r="C287" s="7" t="s">
        <v>153</v>
      </c>
      <c r="D287" s="7" t="s">
        <v>312</v>
      </c>
      <c r="E287" s="7">
        <v>2</v>
      </c>
      <c r="F287" s="7" t="s">
        <v>335</v>
      </c>
      <c r="G287" s="7" t="s">
        <v>354</v>
      </c>
      <c r="H287" s="7">
        <v>15</v>
      </c>
      <c r="I287" s="7" t="s">
        <v>394</v>
      </c>
    </row>
    <row r="288" spans="1:9" x14ac:dyDescent="0.4">
      <c r="A288" s="7" t="s">
        <v>392</v>
      </c>
      <c r="B288" s="7">
        <v>16</v>
      </c>
      <c r="C288" s="7" t="s">
        <v>154</v>
      </c>
      <c r="D288" s="7" t="s">
        <v>313</v>
      </c>
      <c r="E288" s="7">
        <v>1</v>
      </c>
      <c r="F288" s="7" t="s">
        <v>334</v>
      </c>
      <c r="G288" s="7" t="s">
        <v>355</v>
      </c>
      <c r="H288" s="7">
        <v>31.536000000000001</v>
      </c>
      <c r="I288" s="7" t="s">
        <v>394</v>
      </c>
    </row>
    <row r="289" spans="1:9" x14ac:dyDescent="0.4">
      <c r="A289" s="7" t="s">
        <v>392</v>
      </c>
      <c r="B289" s="7">
        <v>16</v>
      </c>
      <c r="C289" s="7" t="s">
        <v>154</v>
      </c>
      <c r="D289" s="7" t="s">
        <v>313</v>
      </c>
      <c r="E289" s="7">
        <v>2</v>
      </c>
      <c r="F289" s="7" t="s">
        <v>335</v>
      </c>
      <c r="G289" s="7" t="s">
        <v>354</v>
      </c>
      <c r="H289" s="7">
        <v>15</v>
      </c>
      <c r="I289" s="7" t="s">
        <v>394</v>
      </c>
    </row>
    <row r="290" spans="1:9" x14ac:dyDescent="0.4">
      <c r="A290" s="7" t="s">
        <v>392</v>
      </c>
      <c r="B290" s="7">
        <v>17</v>
      </c>
      <c r="C290" s="7" t="s">
        <v>155</v>
      </c>
      <c r="D290" s="7" t="s">
        <v>314</v>
      </c>
      <c r="E290" s="7">
        <v>1</v>
      </c>
      <c r="F290" s="7" t="s">
        <v>334</v>
      </c>
      <c r="G290" s="7" t="s">
        <v>355</v>
      </c>
      <c r="H290" s="7">
        <v>31.536000000000001</v>
      </c>
      <c r="I290" s="7" t="s">
        <v>394</v>
      </c>
    </row>
    <row r="291" spans="1:9" x14ac:dyDescent="0.4">
      <c r="A291" s="7" t="s">
        <v>392</v>
      </c>
      <c r="B291" s="7">
        <v>17</v>
      </c>
      <c r="C291" s="7" t="s">
        <v>155</v>
      </c>
      <c r="D291" s="7" t="s">
        <v>314</v>
      </c>
      <c r="E291" s="7">
        <v>2</v>
      </c>
      <c r="F291" s="7" t="s">
        <v>335</v>
      </c>
      <c r="G291" s="7" t="s">
        <v>354</v>
      </c>
      <c r="H291" s="7">
        <v>15</v>
      </c>
      <c r="I291" s="7" t="s">
        <v>394</v>
      </c>
    </row>
    <row r="292" spans="1:9" x14ac:dyDescent="0.4">
      <c r="A292" s="7" t="s">
        <v>392</v>
      </c>
      <c r="B292" s="7">
        <v>18</v>
      </c>
      <c r="C292" s="7" t="s">
        <v>156</v>
      </c>
      <c r="D292" s="7" t="s">
        <v>315</v>
      </c>
      <c r="E292" s="7">
        <v>1</v>
      </c>
      <c r="F292" s="7" t="s">
        <v>334</v>
      </c>
      <c r="G292" s="7" t="s">
        <v>355</v>
      </c>
      <c r="H292" s="7">
        <v>31.536000000000001</v>
      </c>
      <c r="I292" s="7" t="s">
        <v>394</v>
      </c>
    </row>
    <row r="293" spans="1:9" x14ac:dyDescent="0.4">
      <c r="A293" s="7" t="s">
        <v>392</v>
      </c>
      <c r="B293" s="7">
        <v>18</v>
      </c>
      <c r="C293" s="7" t="s">
        <v>156</v>
      </c>
      <c r="D293" s="7" t="s">
        <v>315</v>
      </c>
      <c r="E293" s="7">
        <v>2</v>
      </c>
      <c r="F293" s="7" t="s">
        <v>335</v>
      </c>
      <c r="G293" s="7" t="s">
        <v>354</v>
      </c>
      <c r="H293" s="7">
        <v>15</v>
      </c>
      <c r="I293" s="7" t="s">
        <v>394</v>
      </c>
    </row>
    <row r="294" spans="1:9" x14ac:dyDescent="0.4">
      <c r="A294" s="7" t="s">
        <v>392</v>
      </c>
      <c r="B294" s="7">
        <v>19</v>
      </c>
      <c r="C294" s="7" t="s">
        <v>157</v>
      </c>
      <c r="D294" s="7" t="s">
        <v>316</v>
      </c>
      <c r="E294" s="7">
        <v>1</v>
      </c>
      <c r="F294" s="7" t="s">
        <v>334</v>
      </c>
      <c r="G294" s="7" t="s">
        <v>355</v>
      </c>
      <c r="H294" s="7">
        <v>31.536000000000001</v>
      </c>
      <c r="I294" s="7" t="s">
        <v>394</v>
      </c>
    </row>
    <row r="295" spans="1:9" x14ac:dyDescent="0.4">
      <c r="A295" s="7" t="s">
        <v>392</v>
      </c>
      <c r="B295" s="7">
        <v>19</v>
      </c>
      <c r="C295" s="7" t="s">
        <v>157</v>
      </c>
      <c r="D295" s="7" t="s">
        <v>316</v>
      </c>
      <c r="E295" s="7">
        <v>2</v>
      </c>
      <c r="F295" s="7" t="s">
        <v>335</v>
      </c>
      <c r="G295" s="7" t="s">
        <v>354</v>
      </c>
      <c r="H295" s="7">
        <v>15</v>
      </c>
      <c r="I295" s="7" t="s">
        <v>394</v>
      </c>
    </row>
    <row r="296" spans="1:9" x14ac:dyDescent="0.4">
      <c r="A296" s="7" t="s">
        <v>392</v>
      </c>
      <c r="B296" s="7">
        <v>20</v>
      </c>
      <c r="C296" s="7" t="s">
        <v>158</v>
      </c>
      <c r="D296" s="7" t="s">
        <v>317</v>
      </c>
      <c r="E296" s="7">
        <v>1</v>
      </c>
      <c r="F296" s="7" t="s">
        <v>334</v>
      </c>
      <c r="G296" s="7" t="s">
        <v>355</v>
      </c>
      <c r="H296" s="7">
        <v>31.536000000000001</v>
      </c>
      <c r="I296" s="7" t="s">
        <v>394</v>
      </c>
    </row>
    <row r="297" spans="1:9" x14ac:dyDescent="0.4">
      <c r="A297" s="7" t="s">
        <v>392</v>
      </c>
      <c r="B297" s="7">
        <v>20</v>
      </c>
      <c r="C297" s="7" t="s">
        <v>158</v>
      </c>
      <c r="D297" s="7" t="s">
        <v>317</v>
      </c>
      <c r="E297" s="7">
        <v>2</v>
      </c>
      <c r="F297" s="7" t="s">
        <v>335</v>
      </c>
      <c r="G297" s="7" t="s">
        <v>354</v>
      </c>
      <c r="H297" s="7">
        <v>15</v>
      </c>
      <c r="I297" s="7" t="s">
        <v>394</v>
      </c>
    </row>
    <row r="298" spans="1:9" x14ac:dyDescent="0.4">
      <c r="A298" s="7" t="s">
        <v>392</v>
      </c>
      <c r="B298" s="7">
        <v>21</v>
      </c>
      <c r="C298" s="7" t="s">
        <v>159</v>
      </c>
      <c r="D298" s="7" t="s">
        <v>318</v>
      </c>
      <c r="E298" s="7">
        <v>1</v>
      </c>
      <c r="F298" s="7" t="s">
        <v>334</v>
      </c>
      <c r="G298" s="7" t="s">
        <v>355</v>
      </c>
      <c r="H298" s="7">
        <v>31.536000000000001</v>
      </c>
      <c r="I298" s="7" t="s">
        <v>394</v>
      </c>
    </row>
    <row r="299" spans="1:9" x14ac:dyDescent="0.4">
      <c r="A299" s="7" t="s">
        <v>392</v>
      </c>
      <c r="B299" s="7">
        <v>21</v>
      </c>
      <c r="C299" s="7" t="s">
        <v>159</v>
      </c>
      <c r="D299" s="7" t="s">
        <v>318</v>
      </c>
      <c r="E299" s="7">
        <v>2</v>
      </c>
      <c r="F299" s="7" t="s">
        <v>335</v>
      </c>
      <c r="G299" s="7" t="s">
        <v>354</v>
      </c>
      <c r="H299" s="7">
        <v>15</v>
      </c>
      <c r="I299" s="7" t="s">
        <v>394</v>
      </c>
    </row>
    <row r="300" spans="1:9" x14ac:dyDescent="0.4">
      <c r="A300" s="7" t="s">
        <v>392</v>
      </c>
      <c r="B300" s="7">
        <v>22</v>
      </c>
      <c r="C300" s="7" t="s">
        <v>160</v>
      </c>
      <c r="D300" s="7" t="s">
        <v>319</v>
      </c>
      <c r="E300" s="7">
        <v>1</v>
      </c>
      <c r="F300" s="7" t="s">
        <v>334</v>
      </c>
      <c r="G300" s="7" t="s">
        <v>355</v>
      </c>
      <c r="H300" s="7">
        <v>31.536000000000001</v>
      </c>
      <c r="I300" s="7" t="s">
        <v>394</v>
      </c>
    </row>
    <row r="301" spans="1:9" x14ac:dyDescent="0.4">
      <c r="A301" s="7" t="s">
        <v>392</v>
      </c>
      <c r="B301" s="7">
        <v>22</v>
      </c>
      <c r="C301" s="7" t="s">
        <v>160</v>
      </c>
      <c r="D301" s="7" t="s">
        <v>319</v>
      </c>
      <c r="E301" s="7">
        <v>2</v>
      </c>
      <c r="F301" s="7" t="s">
        <v>335</v>
      </c>
      <c r="G301" s="7" t="s">
        <v>354</v>
      </c>
      <c r="H301" s="7">
        <v>15</v>
      </c>
      <c r="I301" s="7" t="s">
        <v>394</v>
      </c>
    </row>
    <row r="302" spans="1:9" x14ac:dyDescent="0.4">
      <c r="A302" s="7" t="s">
        <v>392</v>
      </c>
      <c r="B302" s="7">
        <v>23</v>
      </c>
      <c r="C302" s="7" t="s">
        <v>431</v>
      </c>
      <c r="D302" s="7" t="s">
        <v>432</v>
      </c>
      <c r="E302" s="7">
        <v>1</v>
      </c>
      <c r="F302" s="7" t="s">
        <v>334</v>
      </c>
      <c r="G302" s="7" t="s">
        <v>355</v>
      </c>
      <c r="H302" s="7">
        <v>31.536000000000001</v>
      </c>
      <c r="I302" s="7" t="s">
        <v>394</v>
      </c>
    </row>
    <row r="303" spans="1:9" x14ac:dyDescent="0.4">
      <c r="A303" s="7" t="s">
        <v>392</v>
      </c>
      <c r="B303" s="7">
        <v>23</v>
      </c>
      <c r="C303" s="7" t="s">
        <v>431</v>
      </c>
      <c r="D303" s="7" t="s">
        <v>432</v>
      </c>
      <c r="E303" s="7">
        <v>2</v>
      </c>
      <c r="F303" s="7" t="s">
        <v>335</v>
      </c>
      <c r="G303" s="7" t="s">
        <v>354</v>
      </c>
      <c r="H303" s="4">
        <v>15</v>
      </c>
      <c r="I303" s="4" t="s">
        <v>433</v>
      </c>
    </row>
    <row r="304" spans="1:9" x14ac:dyDescent="0.4">
      <c r="A304" s="7" t="s">
        <v>392</v>
      </c>
      <c r="B304" s="7">
        <v>24</v>
      </c>
      <c r="C304" s="7" t="s">
        <v>161</v>
      </c>
      <c r="D304" s="7" t="s">
        <v>320</v>
      </c>
      <c r="E304" s="7">
        <v>1</v>
      </c>
      <c r="F304" s="7" t="s">
        <v>334</v>
      </c>
      <c r="G304" s="7" t="s">
        <v>355</v>
      </c>
      <c r="H304" s="7">
        <v>31.536000000000001</v>
      </c>
      <c r="I304" s="7" t="s">
        <v>394</v>
      </c>
    </row>
    <row r="305" spans="1:9" x14ac:dyDescent="0.4">
      <c r="A305" s="7" t="s">
        <v>392</v>
      </c>
      <c r="B305" s="7">
        <v>24</v>
      </c>
      <c r="C305" s="7" t="s">
        <v>161</v>
      </c>
      <c r="D305" s="7" t="s">
        <v>320</v>
      </c>
      <c r="E305" s="7">
        <v>2</v>
      </c>
      <c r="F305" s="7" t="s">
        <v>335</v>
      </c>
      <c r="G305" s="7" t="s">
        <v>354</v>
      </c>
      <c r="H305" s="7">
        <v>11</v>
      </c>
      <c r="I305" s="7" t="s">
        <v>394</v>
      </c>
    </row>
    <row r="306" spans="1:9" x14ac:dyDescent="0.4">
      <c r="A306" s="7" t="s">
        <v>392</v>
      </c>
      <c r="B306" s="7">
        <v>25</v>
      </c>
      <c r="C306" s="7" t="s">
        <v>162</v>
      </c>
      <c r="D306" s="7" t="s">
        <v>321</v>
      </c>
      <c r="E306" s="7">
        <v>1</v>
      </c>
      <c r="F306" s="7" t="s">
        <v>334</v>
      </c>
      <c r="G306" s="7" t="s">
        <v>355</v>
      </c>
      <c r="H306" s="7">
        <v>31.536000000000001</v>
      </c>
      <c r="I306" s="7" t="s">
        <v>394</v>
      </c>
    </row>
    <row r="307" spans="1:9" x14ac:dyDescent="0.4">
      <c r="A307" s="7" t="s">
        <v>392</v>
      </c>
      <c r="B307" s="7">
        <v>25</v>
      </c>
      <c r="C307" s="7" t="s">
        <v>162</v>
      </c>
      <c r="D307" s="7" t="s">
        <v>321</v>
      </c>
      <c r="E307" s="7">
        <v>2</v>
      </c>
      <c r="F307" s="7" t="s">
        <v>335</v>
      </c>
      <c r="G307" s="7" t="s">
        <v>354</v>
      </c>
      <c r="H307" s="7">
        <v>11</v>
      </c>
      <c r="I307" s="7" t="s">
        <v>394</v>
      </c>
    </row>
    <row r="308" spans="1:9" x14ac:dyDescent="0.4">
      <c r="A308" s="7" t="s">
        <v>392</v>
      </c>
      <c r="B308" s="7">
        <v>26</v>
      </c>
      <c r="C308" s="7" t="s">
        <v>163</v>
      </c>
      <c r="D308" s="7" t="s">
        <v>322</v>
      </c>
      <c r="E308" s="7">
        <v>1</v>
      </c>
      <c r="F308" s="7" t="s">
        <v>334</v>
      </c>
      <c r="G308" s="7" t="s">
        <v>355</v>
      </c>
      <c r="H308" s="7">
        <v>31.536000000000001</v>
      </c>
      <c r="I308" s="7" t="s">
        <v>394</v>
      </c>
    </row>
    <row r="309" spans="1:9" x14ac:dyDescent="0.4">
      <c r="A309" s="7" t="s">
        <v>392</v>
      </c>
      <c r="B309" s="7">
        <v>26</v>
      </c>
      <c r="C309" s="7" t="s">
        <v>163</v>
      </c>
      <c r="D309" s="7" t="s">
        <v>322</v>
      </c>
      <c r="E309" s="7">
        <v>2</v>
      </c>
      <c r="F309" s="7" t="s">
        <v>335</v>
      </c>
      <c r="G309" s="7" t="s">
        <v>354</v>
      </c>
      <c r="H309" s="7">
        <v>11</v>
      </c>
      <c r="I309" s="7" t="s">
        <v>394</v>
      </c>
    </row>
    <row r="310" spans="1:9" x14ac:dyDescent="0.4">
      <c r="A310" s="7" t="s">
        <v>392</v>
      </c>
      <c r="B310" s="7">
        <v>27</v>
      </c>
      <c r="C310" s="7" t="s">
        <v>164</v>
      </c>
      <c r="D310" s="7" t="s">
        <v>323</v>
      </c>
      <c r="E310" s="7">
        <v>1</v>
      </c>
      <c r="F310" s="7" t="s">
        <v>334</v>
      </c>
      <c r="G310" s="7" t="s">
        <v>355</v>
      </c>
      <c r="H310" s="7">
        <v>31.536000000000001</v>
      </c>
      <c r="I310" s="7" t="s">
        <v>394</v>
      </c>
    </row>
    <row r="311" spans="1:9" x14ac:dyDescent="0.4">
      <c r="A311" s="7" t="s">
        <v>392</v>
      </c>
      <c r="B311" s="7">
        <v>27</v>
      </c>
      <c r="C311" s="7" t="s">
        <v>164</v>
      </c>
      <c r="D311" s="7" t="s">
        <v>323</v>
      </c>
      <c r="E311" s="7">
        <v>2</v>
      </c>
      <c r="F311" s="7" t="s">
        <v>335</v>
      </c>
      <c r="G311" s="7" t="s">
        <v>354</v>
      </c>
      <c r="H311" s="7">
        <v>15</v>
      </c>
      <c r="I311" s="7" t="s">
        <v>394</v>
      </c>
    </row>
    <row r="312" spans="1:9" x14ac:dyDescent="0.4">
      <c r="A312" s="7" t="s">
        <v>392</v>
      </c>
      <c r="B312" s="7">
        <v>28</v>
      </c>
      <c r="C312" s="7" t="s">
        <v>165</v>
      </c>
      <c r="D312" s="7" t="s">
        <v>324</v>
      </c>
      <c r="E312" s="7">
        <v>1</v>
      </c>
      <c r="F312" s="7" t="s">
        <v>334</v>
      </c>
      <c r="G312" s="7" t="s">
        <v>355</v>
      </c>
      <c r="H312" s="7">
        <v>31.536000000000001</v>
      </c>
      <c r="I312" s="7" t="s">
        <v>394</v>
      </c>
    </row>
    <row r="313" spans="1:9" x14ac:dyDescent="0.4">
      <c r="A313" s="7" t="s">
        <v>392</v>
      </c>
      <c r="B313" s="7">
        <v>28</v>
      </c>
      <c r="C313" s="7" t="s">
        <v>165</v>
      </c>
      <c r="D313" s="7" t="s">
        <v>324</v>
      </c>
      <c r="E313" s="7">
        <v>2</v>
      </c>
      <c r="F313" s="7" t="s">
        <v>335</v>
      </c>
      <c r="G313" s="7" t="s">
        <v>354</v>
      </c>
      <c r="H313" s="7">
        <v>15</v>
      </c>
      <c r="I313" s="7" t="s">
        <v>394</v>
      </c>
    </row>
    <row r="314" spans="1:9" x14ac:dyDescent="0.4">
      <c r="A314" s="7" t="s">
        <v>392</v>
      </c>
      <c r="B314" s="7">
        <v>29</v>
      </c>
      <c r="C314" s="7" t="s">
        <v>443</v>
      </c>
      <c r="D314" s="7" t="s">
        <v>444</v>
      </c>
      <c r="E314" s="7">
        <v>1</v>
      </c>
      <c r="F314" s="7" t="s">
        <v>334</v>
      </c>
      <c r="G314" s="7" t="s">
        <v>355</v>
      </c>
      <c r="H314" s="7">
        <v>31.536000000000001</v>
      </c>
      <c r="I314" s="7" t="s">
        <v>445</v>
      </c>
    </row>
    <row r="315" spans="1:9" x14ac:dyDescent="0.4">
      <c r="A315" s="7" t="s">
        <v>392</v>
      </c>
      <c r="B315" s="7">
        <v>29</v>
      </c>
      <c r="C315" s="7" t="s">
        <v>443</v>
      </c>
      <c r="D315" s="7" t="s">
        <v>444</v>
      </c>
      <c r="E315" s="7">
        <v>2</v>
      </c>
      <c r="F315" s="7" t="s">
        <v>335</v>
      </c>
      <c r="G315" s="7" t="s">
        <v>354</v>
      </c>
      <c r="H315" s="7">
        <v>15</v>
      </c>
      <c r="I315" s="7" t="s">
        <v>394</v>
      </c>
    </row>
    <row r="316" spans="1:9" x14ac:dyDescent="0.4">
      <c r="A316" s="7" t="s">
        <v>392</v>
      </c>
      <c r="B316" s="7">
        <v>30</v>
      </c>
      <c r="C316" s="7" t="s">
        <v>166</v>
      </c>
      <c r="D316" s="7" t="s">
        <v>325</v>
      </c>
      <c r="E316" s="7">
        <v>1</v>
      </c>
      <c r="F316" s="7" t="s">
        <v>334</v>
      </c>
      <c r="G316" s="7" t="s">
        <v>355</v>
      </c>
      <c r="H316" s="7">
        <v>31.536000000000001</v>
      </c>
      <c r="I316" s="7" t="s">
        <v>394</v>
      </c>
    </row>
    <row r="317" spans="1:9" x14ac:dyDescent="0.4">
      <c r="A317" s="7" t="s">
        <v>392</v>
      </c>
      <c r="B317" s="7">
        <v>30</v>
      </c>
      <c r="C317" s="7" t="s">
        <v>166</v>
      </c>
      <c r="D317" s="7" t="s">
        <v>325</v>
      </c>
      <c r="E317" s="7">
        <v>2</v>
      </c>
      <c r="F317" s="7" t="s">
        <v>335</v>
      </c>
      <c r="G317" s="7" t="s">
        <v>354</v>
      </c>
      <c r="H317" s="7">
        <v>15</v>
      </c>
      <c r="I317" s="7" t="s">
        <v>394</v>
      </c>
    </row>
    <row r="318" spans="1:9" x14ac:dyDescent="0.4">
      <c r="A318" s="7" t="s">
        <v>392</v>
      </c>
      <c r="B318" s="7">
        <v>31</v>
      </c>
      <c r="C318" s="7" t="s">
        <v>167</v>
      </c>
      <c r="D318" s="7" t="s">
        <v>326</v>
      </c>
      <c r="E318" s="7">
        <v>1</v>
      </c>
      <c r="F318" s="7" t="s">
        <v>334</v>
      </c>
      <c r="G318" s="7" t="s">
        <v>355</v>
      </c>
      <c r="H318" s="7">
        <v>31.536000000000001</v>
      </c>
      <c r="I318" s="7" t="s">
        <v>349</v>
      </c>
    </row>
    <row r="319" spans="1:9" x14ac:dyDescent="0.4">
      <c r="A319" s="7" t="s">
        <v>392</v>
      </c>
      <c r="B319" s="7">
        <v>31</v>
      </c>
      <c r="C319" s="7" t="s">
        <v>167</v>
      </c>
      <c r="D319" s="7" t="s">
        <v>326</v>
      </c>
      <c r="E319" s="7">
        <v>2</v>
      </c>
      <c r="F319" s="7" t="s">
        <v>335</v>
      </c>
      <c r="G319" s="7" t="s">
        <v>354</v>
      </c>
      <c r="H319" s="7">
        <v>1</v>
      </c>
      <c r="I319" s="7" t="s">
        <v>394</v>
      </c>
    </row>
    <row r="320" spans="1:9" x14ac:dyDescent="0.4">
      <c r="A320" s="3" t="s">
        <v>393</v>
      </c>
      <c r="B320" s="3">
        <v>1</v>
      </c>
      <c r="C320" s="3" t="s">
        <v>168</v>
      </c>
      <c r="D320" s="3" t="s">
        <v>327</v>
      </c>
      <c r="E320" s="3">
        <v>1</v>
      </c>
      <c r="F320" s="3" t="s">
        <v>334</v>
      </c>
      <c r="G320" s="3" t="s">
        <v>355</v>
      </c>
      <c r="H320" s="3">
        <v>31.536000000000001</v>
      </c>
      <c r="I320" s="3" t="s">
        <v>349</v>
      </c>
    </row>
    <row r="321" spans="1:9" x14ac:dyDescent="0.4">
      <c r="A321" s="3" t="s">
        <v>393</v>
      </c>
      <c r="B321" s="3">
        <v>1</v>
      </c>
      <c r="C321" s="3" t="s">
        <v>168</v>
      </c>
      <c r="D321" s="3" t="s">
        <v>327</v>
      </c>
      <c r="E321" s="3">
        <v>2</v>
      </c>
      <c r="F321" s="3" t="s">
        <v>335</v>
      </c>
      <c r="G321" s="3" t="s">
        <v>354</v>
      </c>
      <c r="H321" s="3">
        <v>1</v>
      </c>
      <c r="I321" s="3" t="s">
        <v>394</v>
      </c>
    </row>
    <row r="322" spans="1:9" x14ac:dyDescent="0.4">
      <c r="A322" s="3" t="s">
        <v>393</v>
      </c>
      <c r="B322" s="3">
        <v>2</v>
      </c>
      <c r="C322" s="3" t="s">
        <v>169</v>
      </c>
      <c r="D322" s="3" t="s">
        <v>328</v>
      </c>
      <c r="E322" s="3">
        <v>1</v>
      </c>
      <c r="F322" s="3" t="s">
        <v>334</v>
      </c>
      <c r="G322" s="3" t="s">
        <v>355</v>
      </c>
      <c r="H322" s="3">
        <v>31.536000000000001</v>
      </c>
      <c r="I322" s="3" t="s">
        <v>349</v>
      </c>
    </row>
    <row r="323" spans="1:9" x14ac:dyDescent="0.4">
      <c r="A323" s="3" t="s">
        <v>393</v>
      </c>
      <c r="B323" s="3">
        <v>2</v>
      </c>
      <c r="C323" s="3" t="s">
        <v>169</v>
      </c>
      <c r="D323" s="3" t="s">
        <v>328</v>
      </c>
      <c r="E323" s="3">
        <v>2</v>
      </c>
      <c r="F323" s="3" t="s">
        <v>335</v>
      </c>
      <c r="G323" s="3" t="s">
        <v>354</v>
      </c>
      <c r="H323" s="3">
        <v>1</v>
      </c>
      <c r="I323" s="3" t="s">
        <v>394</v>
      </c>
    </row>
    <row r="324" spans="1:9" x14ac:dyDescent="0.4">
      <c r="A324" s="3" t="s">
        <v>393</v>
      </c>
      <c r="B324" s="3">
        <v>3</v>
      </c>
      <c r="C324" s="3" t="s">
        <v>170</v>
      </c>
      <c r="D324" s="3" t="s">
        <v>329</v>
      </c>
      <c r="E324" s="3">
        <v>1</v>
      </c>
      <c r="F324" s="3" t="s">
        <v>334</v>
      </c>
      <c r="G324" s="3" t="s">
        <v>355</v>
      </c>
      <c r="H324" s="3">
        <v>31.536000000000001</v>
      </c>
      <c r="I324" s="3" t="s">
        <v>349</v>
      </c>
    </row>
    <row r="325" spans="1:9" x14ac:dyDescent="0.4">
      <c r="A325" s="3" t="s">
        <v>393</v>
      </c>
      <c r="B325" s="3">
        <v>3</v>
      </c>
      <c r="C325" s="3" t="s">
        <v>170</v>
      </c>
      <c r="D325" s="3" t="s">
        <v>329</v>
      </c>
      <c r="E325" s="3">
        <v>2</v>
      </c>
      <c r="F325" s="3" t="s">
        <v>335</v>
      </c>
      <c r="G325" s="3" t="s">
        <v>354</v>
      </c>
      <c r="H325" s="3">
        <v>1</v>
      </c>
      <c r="I325" s="3" t="s">
        <v>394</v>
      </c>
    </row>
    <row r="326" spans="1:9" x14ac:dyDescent="0.4">
      <c r="A326" s="3" t="s">
        <v>393</v>
      </c>
      <c r="B326" s="3">
        <v>4</v>
      </c>
      <c r="C326" s="3" t="s">
        <v>171</v>
      </c>
      <c r="D326" s="3" t="s">
        <v>330</v>
      </c>
      <c r="E326" s="3">
        <v>1</v>
      </c>
      <c r="F326" s="3" t="s">
        <v>334</v>
      </c>
      <c r="G326" s="3" t="s">
        <v>355</v>
      </c>
      <c r="H326" s="3">
        <v>31.536000000000001</v>
      </c>
      <c r="I326" s="3" t="s">
        <v>349</v>
      </c>
    </row>
    <row r="327" spans="1:9" x14ac:dyDescent="0.4">
      <c r="A327" s="3" t="s">
        <v>393</v>
      </c>
      <c r="B327" s="3">
        <v>4</v>
      </c>
      <c r="C327" s="3" t="s">
        <v>171</v>
      </c>
      <c r="D327" s="3" t="s">
        <v>330</v>
      </c>
      <c r="E327" s="3">
        <v>2</v>
      </c>
      <c r="F327" s="3" t="s">
        <v>335</v>
      </c>
      <c r="G327" s="3" t="s">
        <v>354</v>
      </c>
      <c r="H327" s="3">
        <v>1</v>
      </c>
      <c r="I327" s="3" t="s">
        <v>394</v>
      </c>
    </row>
    <row r="328" spans="1:9" x14ac:dyDescent="0.4">
      <c r="A328" s="3" t="s">
        <v>393</v>
      </c>
      <c r="B328" s="3">
        <v>5</v>
      </c>
      <c r="C328" s="3" t="s">
        <v>172</v>
      </c>
      <c r="D328" s="3" t="s">
        <v>331</v>
      </c>
      <c r="E328" s="3">
        <v>1</v>
      </c>
      <c r="F328" s="3" t="s">
        <v>334</v>
      </c>
      <c r="G328" s="3" t="s">
        <v>355</v>
      </c>
      <c r="H328" s="3">
        <v>31.536000000000001</v>
      </c>
      <c r="I328" s="3" t="s">
        <v>349</v>
      </c>
    </row>
    <row r="329" spans="1:9" x14ac:dyDescent="0.4">
      <c r="A329" s="3" t="s">
        <v>393</v>
      </c>
      <c r="B329" s="3">
        <v>5</v>
      </c>
      <c r="C329" s="3" t="s">
        <v>172</v>
      </c>
      <c r="D329" s="3" t="s">
        <v>331</v>
      </c>
      <c r="E329" s="3">
        <v>2</v>
      </c>
      <c r="F329" s="3" t="s">
        <v>335</v>
      </c>
      <c r="G329" s="3" t="s">
        <v>354</v>
      </c>
      <c r="H329" s="3">
        <v>1</v>
      </c>
      <c r="I329" s="3" t="s">
        <v>394</v>
      </c>
    </row>
    <row r="330" spans="1:9" x14ac:dyDescent="0.4">
      <c r="A330" s="3" t="s">
        <v>393</v>
      </c>
      <c r="B330" s="3">
        <v>6</v>
      </c>
      <c r="C330" s="3" t="s">
        <v>173</v>
      </c>
      <c r="D330" s="3" t="s">
        <v>332</v>
      </c>
      <c r="E330" s="3">
        <v>1</v>
      </c>
      <c r="F330" s="3" t="s">
        <v>334</v>
      </c>
      <c r="G330" s="3" t="s">
        <v>355</v>
      </c>
      <c r="H330" s="3">
        <v>31.536000000000001</v>
      </c>
      <c r="I330" s="3" t="s">
        <v>349</v>
      </c>
    </row>
    <row r="331" spans="1:9" x14ac:dyDescent="0.4">
      <c r="A331" s="3" t="s">
        <v>393</v>
      </c>
      <c r="B331" s="3">
        <v>6</v>
      </c>
      <c r="C331" s="3" t="s">
        <v>173</v>
      </c>
      <c r="D331" s="3" t="s">
        <v>332</v>
      </c>
      <c r="E331" s="3">
        <v>2</v>
      </c>
      <c r="F331" s="3" t="s">
        <v>335</v>
      </c>
      <c r="G331" s="3" t="s">
        <v>354</v>
      </c>
      <c r="H331" s="3">
        <v>1</v>
      </c>
      <c r="I331" s="3" t="s">
        <v>394</v>
      </c>
    </row>
    <row r="332" spans="1:9" x14ac:dyDescent="0.4">
      <c r="A332" s="3" t="s">
        <v>393</v>
      </c>
      <c r="B332" s="3">
        <v>7</v>
      </c>
      <c r="C332" s="3" t="s">
        <v>174</v>
      </c>
      <c r="D332" s="3" t="s">
        <v>333</v>
      </c>
      <c r="E332" s="3">
        <v>1</v>
      </c>
      <c r="F332" s="3" t="s">
        <v>334</v>
      </c>
      <c r="G332" s="3" t="s">
        <v>355</v>
      </c>
      <c r="H332" s="3">
        <v>31.536000000000001</v>
      </c>
      <c r="I332" s="3" t="s">
        <v>349</v>
      </c>
    </row>
    <row r="333" spans="1:9" x14ac:dyDescent="0.4">
      <c r="A333" s="3" t="s">
        <v>393</v>
      </c>
      <c r="B333" s="3">
        <v>7</v>
      </c>
      <c r="C333" s="3" t="s">
        <v>174</v>
      </c>
      <c r="D333" s="3" t="s">
        <v>333</v>
      </c>
      <c r="E333" s="3">
        <v>2</v>
      </c>
      <c r="F333" s="3" t="s">
        <v>335</v>
      </c>
      <c r="G333" s="3" t="s">
        <v>354</v>
      </c>
      <c r="H333" s="3">
        <v>1</v>
      </c>
      <c r="I333" s="3" t="s">
        <v>394</v>
      </c>
    </row>
    <row r="334" spans="1:9" x14ac:dyDescent="0.4">
      <c r="A334" s="8" t="s">
        <v>390</v>
      </c>
      <c r="B334" s="8">
        <v>1</v>
      </c>
      <c r="C334" s="8" t="s">
        <v>367</v>
      </c>
      <c r="D334" s="8"/>
      <c r="E334" s="8">
        <v>1</v>
      </c>
      <c r="F334" s="8" t="s">
        <v>334</v>
      </c>
      <c r="G334" s="8" t="s">
        <v>353</v>
      </c>
      <c r="H334" s="8">
        <v>1</v>
      </c>
      <c r="I334" s="8" t="s">
        <v>348</v>
      </c>
    </row>
    <row r="335" spans="1:9" x14ac:dyDescent="0.4">
      <c r="A335" s="8" t="s">
        <v>390</v>
      </c>
      <c r="B335" s="8">
        <v>1</v>
      </c>
      <c r="C335" s="8" t="s">
        <v>367</v>
      </c>
      <c r="D335" s="8"/>
      <c r="E335" s="8">
        <v>2</v>
      </c>
      <c r="F335" s="8" t="s">
        <v>335</v>
      </c>
      <c r="G335" s="8" t="s">
        <v>354</v>
      </c>
      <c r="H335" s="8">
        <v>40</v>
      </c>
      <c r="I335" s="8" t="s">
        <v>391</v>
      </c>
    </row>
    <row r="336" spans="1:9" x14ac:dyDescent="0.4">
      <c r="A336" s="8" t="s">
        <v>390</v>
      </c>
      <c r="B336" s="8">
        <v>2</v>
      </c>
      <c r="C336" s="8" t="s">
        <v>372</v>
      </c>
      <c r="D336" s="8"/>
      <c r="E336" s="8">
        <v>1</v>
      </c>
      <c r="F336" s="8" t="s">
        <v>334</v>
      </c>
      <c r="G336" s="8" t="s">
        <v>353</v>
      </c>
      <c r="H336" s="8">
        <v>1</v>
      </c>
      <c r="I336" s="8" t="s">
        <v>348</v>
      </c>
    </row>
    <row r="337" spans="1:9" x14ac:dyDescent="0.4">
      <c r="A337" s="8" t="s">
        <v>390</v>
      </c>
      <c r="B337" s="8">
        <v>2</v>
      </c>
      <c r="C337" s="8" t="s">
        <v>372</v>
      </c>
      <c r="D337" s="8"/>
      <c r="E337" s="8">
        <v>2</v>
      </c>
      <c r="F337" s="8" t="s">
        <v>335</v>
      </c>
      <c r="G337" s="8" t="s">
        <v>354</v>
      </c>
      <c r="H337" s="8">
        <v>40</v>
      </c>
      <c r="I337" s="8" t="s">
        <v>391</v>
      </c>
    </row>
    <row r="338" spans="1:9" x14ac:dyDescent="0.4">
      <c r="A338" s="8" t="s">
        <v>390</v>
      </c>
      <c r="B338" s="8">
        <v>3</v>
      </c>
      <c r="C338" s="8" t="s">
        <v>374</v>
      </c>
      <c r="D338" s="8"/>
      <c r="E338" s="8">
        <v>1</v>
      </c>
      <c r="F338" s="8" t="s">
        <v>334</v>
      </c>
      <c r="G338" s="8" t="s">
        <v>353</v>
      </c>
      <c r="H338" s="8">
        <v>1</v>
      </c>
      <c r="I338" s="8" t="s">
        <v>348</v>
      </c>
    </row>
    <row r="339" spans="1:9" x14ac:dyDescent="0.4">
      <c r="A339" s="8" t="s">
        <v>390</v>
      </c>
      <c r="B339" s="8">
        <v>3</v>
      </c>
      <c r="C339" s="8" t="s">
        <v>374</v>
      </c>
      <c r="D339" s="8"/>
      <c r="E339" s="8">
        <v>2</v>
      </c>
      <c r="F339" s="8" t="s">
        <v>335</v>
      </c>
      <c r="G339" s="8" t="s">
        <v>354</v>
      </c>
      <c r="H339" s="8">
        <v>40</v>
      </c>
      <c r="I339" s="8" t="s">
        <v>391</v>
      </c>
    </row>
    <row r="340" spans="1:9" x14ac:dyDescent="0.4">
      <c r="A340" s="8" t="s">
        <v>390</v>
      </c>
      <c r="B340" s="8">
        <v>4</v>
      </c>
      <c r="C340" s="8" t="s">
        <v>376</v>
      </c>
      <c r="D340" s="8"/>
      <c r="E340" s="8">
        <v>1</v>
      </c>
      <c r="F340" s="8" t="s">
        <v>334</v>
      </c>
      <c r="G340" s="8" t="s">
        <v>353</v>
      </c>
      <c r="H340" s="8">
        <v>1</v>
      </c>
      <c r="I340" s="8" t="s">
        <v>348</v>
      </c>
    </row>
    <row r="341" spans="1:9" x14ac:dyDescent="0.4">
      <c r="A341" s="8" t="s">
        <v>390</v>
      </c>
      <c r="B341" s="8">
        <v>4</v>
      </c>
      <c r="C341" s="8" t="s">
        <v>376</v>
      </c>
      <c r="D341" s="8"/>
      <c r="E341" s="8">
        <v>2</v>
      </c>
      <c r="F341" s="8" t="s">
        <v>335</v>
      </c>
      <c r="G341" s="8" t="s">
        <v>354</v>
      </c>
      <c r="H341" s="8">
        <v>20</v>
      </c>
      <c r="I341" s="8" t="s">
        <v>391</v>
      </c>
    </row>
    <row r="342" spans="1:9" x14ac:dyDescent="0.4">
      <c r="A342" s="8" t="s">
        <v>390</v>
      </c>
      <c r="B342" s="8">
        <v>5</v>
      </c>
      <c r="C342" s="8" t="s">
        <v>378</v>
      </c>
      <c r="D342" s="8"/>
      <c r="E342" s="8">
        <v>1</v>
      </c>
      <c r="F342" s="8" t="s">
        <v>334</v>
      </c>
      <c r="G342" s="8" t="s">
        <v>353</v>
      </c>
      <c r="H342" s="8">
        <v>1</v>
      </c>
      <c r="I342" s="8" t="s">
        <v>348</v>
      </c>
    </row>
    <row r="343" spans="1:9" x14ac:dyDescent="0.4">
      <c r="A343" s="8" t="s">
        <v>390</v>
      </c>
      <c r="B343" s="8">
        <v>5</v>
      </c>
      <c r="C343" s="8" t="s">
        <v>378</v>
      </c>
      <c r="D343" s="8"/>
      <c r="E343" s="8">
        <v>2</v>
      </c>
      <c r="F343" s="8" t="s">
        <v>335</v>
      </c>
      <c r="G343" s="8" t="s">
        <v>354</v>
      </c>
      <c r="H343" s="8">
        <v>40</v>
      </c>
      <c r="I343" s="8" t="s">
        <v>391</v>
      </c>
    </row>
    <row r="344" spans="1:9" x14ac:dyDescent="0.4">
      <c r="A344" s="8" t="s">
        <v>390</v>
      </c>
      <c r="B344" s="8">
        <v>6</v>
      </c>
      <c r="C344" s="8" t="s">
        <v>381</v>
      </c>
      <c r="D344" s="8"/>
      <c r="E344" s="8">
        <v>1</v>
      </c>
      <c r="F344" s="8" t="s">
        <v>334</v>
      </c>
      <c r="G344" s="8" t="s">
        <v>353</v>
      </c>
      <c r="H344" s="8">
        <v>1</v>
      </c>
      <c r="I344" s="8" t="s">
        <v>348</v>
      </c>
    </row>
    <row r="345" spans="1:9" x14ac:dyDescent="0.4">
      <c r="A345" s="8" t="s">
        <v>390</v>
      </c>
      <c r="B345" s="8">
        <v>6</v>
      </c>
      <c r="C345" s="8" t="s">
        <v>381</v>
      </c>
      <c r="D345" s="8"/>
      <c r="E345" s="8">
        <v>2</v>
      </c>
      <c r="F345" s="8" t="s">
        <v>335</v>
      </c>
      <c r="G345" s="8" t="s">
        <v>354</v>
      </c>
      <c r="H345" s="8">
        <v>1</v>
      </c>
      <c r="I345" s="8" t="s">
        <v>349</v>
      </c>
    </row>
    <row r="346" spans="1:9" x14ac:dyDescent="0.4">
      <c r="A346" s="8" t="s">
        <v>390</v>
      </c>
      <c r="B346" s="8">
        <v>7</v>
      </c>
      <c r="C346" s="8" t="s">
        <v>387</v>
      </c>
      <c r="D346" s="8"/>
      <c r="E346" s="8">
        <v>1</v>
      </c>
      <c r="F346" s="8" t="s">
        <v>334</v>
      </c>
      <c r="G346" s="8" t="s">
        <v>353</v>
      </c>
      <c r="H346" s="8">
        <v>1</v>
      </c>
      <c r="I346" s="8" t="s">
        <v>348</v>
      </c>
    </row>
    <row r="347" spans="1:9" x14ac:dyDescent="0.4">
      <c r="A347" s="8" t="s">
        <v>390</v>
      </c>
      <c r="B347" s="8">
        <v>7</v>
      </c>
      <c r="C347" s="8" t="s">
        <v>387</v>
      </c>
      <c r="D347" s="8"/>
      <c r="E347" s="8">
        <v>2</v>
      </c>
      <c r="F347" s="8" t="s">
        <v>335</v>
      </c>
      <c r="G347" s="8" t="s">
        <v>354</v>
      </c>
      <c r="H347" s="8">
        <v>1</v>
      </c>
      <c r="I347" s="8" t="s">
        <v>349</v>
      </c>
    </row>
  </sheetData>
  <autoFilter ref="A1:I347" xr:uid="{00000000-0001-0000-0000-00000000000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"/>
  <sheetViews>
    <sheetView workbookViewId="0">
      <selection activeCell="E1" sqref="E1"/>
    </sheetView>
  </sheetViews>
  <sheetFormatPr defaultRowHeight="14.6" x14ac:dyDescent="0.4"/>
  <cols>
    <col min="1" max="1" width="7.07421875" bestFit="1" customWidth="1"/>
    <col min="2" max="2" width="21.23046875" bestFit="1" customWidth="1"/>
    <col min="3" max="3" width="28.3828125" bestFit="1" customWidth="1"/>
    <col min="4" max="4" width="11.921875" bestFit="1" customWidth="1"/>
    <col min="5" max="5" width="37.07421875" bestFit="1" customWidth="1"/>
    <col min="6" max="6" width="4.53515625" bestFit="1" customWidth="1"/>
    <col min="7" max="7" width="18.765625" bestFit="1" customWidth="1"/>
    <col min="8" max="8" width="19.07421875" bestFit="1" customWidth="1"/>
    <col min="9" max="41" width="4.84375" bestFit="1" customWidth="1"/>
    <col min="42" max="42" width="6.765625" bestFit="1" customWidth="1"/>
  </cols>
  <sheetData>
    <row r="1" spans="1:4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336</v>
      </c>
      <c r="H1" s="1" t="s">
        <v>337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5"/>
    </row>
    <row r="2" spans="1:42" x14ac:dyDescent="0.4">
      <c r="A2" s="3">
        <v>1</v>
      </c>
      <c r="B2" s="3" t="s">
        <v>168</v>
      </c>
      <c r="C2" s="3" t="s">
        <v>327</v>
      </c>
      <c r="D2" s="3">
        <v>1</v>
      </c>
      <c r="E2" s="3" t="s">
        <v>343</v>
      </c>
      <c r="F2" s="3"/>
      <c r="G2" s="3" t="s">
        <v>428</v>
      </c>
      <c r="H2" s="3">
        <v>0</v>
      </c>
      <c r="I2" s="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x14ac:dyDescent="0.4">
      <c r="A3" s="3">
        <v>1</v>
      </c>
      <c r="B3" s="3" t="s">
        <v>168</v>
      </c>
      <c r="C3" s="3" t="s">
        <v>327</v>
      </c>
      <c r="D3" s="3">
        <v>2</v>
      </c>
      <c r="E3" s="3" t="s">
        <v>344</v>
      </c>
      <c r="F3" s="3"/>
      <c r="G3" s="3" t="s">
        <v>428</v>
      </c>
      <c r="H3" s="3">
        <v>0</v>
      </c>
      <c r="I3" s="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x14ac:dyDescent="0.4">
      <c r="A4" s="35">
        <v>2</v>
      </c>
      <c r="B4" s="35" t="s">
        <v>169</v>
      </c>
      <c r="C4" s="35" t="s">
        <v>328</v>
      </c>
      <c r="D4" s="35">
        <v>1</v>
      </c>
      <c r="E4" s="35" t="s">
        <v>343</v>
      </c>
      <c r="F4" s="35"/>
      <c r="G4" s="35" t="s">
        <v>428</v>
      </c>
      <c r="H4" s="35">
        <v>0</v>
      </c>
      <c r="I4" s="3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x14ac:dyDescent="0.4">
      <c r="A5" s="35">
        <v>2</v>
      </c>
      <c r="B5" s="35" t="s">
        <v>169</v>
      </c>
      <c r="C5" s="35" t="s">
        <v>328</v>
      </c>
      <c r="D5" s="35">
        <v>2</v>
      </c>
      <c r="E5" s="35" t="s">
        <v>344</v>
      </c>
      <c r="F5" s="35"/>
      <c r="G5" s="35" t="s">
        <v>428</v>
      </c>
      <c r="H5" s="35">
        <v>0</v>
      </c>
      <c r="I5" s="35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x14ac:dyDescent="0.4">
      <c r="A6" s="3">
        <v>3</v>
      </c>
      <c r="B6" s="3" t="s">
        <v>170</v>
      </c>
      <c r="C6" s="3" t="s">
        <v>329</v>
      </c>
      <c r="D6" s="3">
        <v>1</v>
      </c>
      <c r="E6" s="3" t="s">
        <v>343</v>
      </c>
      <c r="F6" s="3"/>
      <c r="G6" s="3" t="s">
        <v>428</v>
      </c>
      <c r="H6" s="3">
        <v>0</v>
      </c>
      <c r="I6" s="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x14ac:dyDescent="0.4">
      <c r="A7" s="3">
        <v>3</v>
      </c>
      <c r="B7" s="3" t="s">
        <v>170</v>
      </c>
      <c r="C7" s="3" t="s">
        <v>329</v>
      </c>
      <c r="D7" s="3">
        <v>2</v>
      </c>
      <c r="E7" s="3" t="s">
        <v>344</v>
      </c>
      <c r="F7" s="3"/>
      <c r="G7" s="3" t="s">
        <v>428</v>
      </c>
      <c r="H7" s="3">
        <v>0</v>
      </c>
      <c r="I7" s="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4">
      <c r="A8" s="35">
        <v>4</v>
      </c>
      <c r="B8" s="35" t="s">
        <v>171</v>
      </c>
      <c r="C8" s="35" t="s">
        <v>330</v>
      </c>
      <c r="D8" s="35">
        <v>1</v>
      </c>
      <c r="E8" s="35" t="s">
        <v>343</v>
      </c>
      <c r="F8" s="35"/>
      <c r="G8" s="35" t="s">
        <v>428</v>
      </c>
      <c r="H8" s="35">
        <v>0</v>
      </c>
      <c r="I8" s="35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4">
      <c r="A9" s="35">
        <v>4</v>
      </c>
      <c r="B9" s="35" t="s">
        <v>171</v>
      </c>
      <c r="C9" s="35" t="s">
        <v>330</v>
      </c>
      <c r="D9" s="35">
        <v>2</v>
      </c>
      <c r="E9" s="35" t="s">
        <v>344</v>
      </c>
      <c r="F9" s="35"/>
      <c r="G9" s="35" t="s">
        <v>428</v>
      </c>
      <c r="H9" s="35">
        <v>0</v>
      </c>
      <c r="I9" s="3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">
      <c r="A10" s="3">
        <v>5</v>
      </c>
      <c r="B10" s="3" t="s">
        <v>172</v>
      </c>
      <c r="C10" s="3" t="s">
        <v>331</v>
      </c>
      <c r="D10" s="3">
        <v>1</v>
      </c>
      <c r="E10" s="3" t="s">
        <v>343</v>
      </c>
      <c r="F10" s="3"/>
      <c r="G10" s="3" t="s">
        <v>428</v>
      </c>
      <c r="H10" s="3">
        <v>0</v>
      </c>
      <c r="I10" s="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4">
      <c r="A11" s="3">
        <v>5</v>
      </c>
      <c r="B11" s="3" t="s">
        <v>172</v>
      </c>
      <c r="C11" s="3" t="s">
        <v>331</v>
      </c>
      <c r="D11" s="3">
        <v>2</v>
      </c>
      <c r="E11" s="3" t="s">
        <v>344</v>
      </c>
      <c r="F11" s="3"/>
      <c r="G11" s="3" t="s">
        <v>428</v>
      </c>
      <c r="H11" s="3">
        <v>0</v>
      </c>
      <c r="I11" s="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x14ac:dyDescent="0.4">
      <c r="A12" s="7">
        <v>6</v>
      </c>
      <c r="B12" s="7" t="s">
        <v>173</v>
      </c>
      <c r="C12" s="7" t="s">
        <v>332</v>
      </c>
      <c r="D12" s="7">
        <v>1</v>
      </c>
      <c r="E12" s="7" t="s">
        <v>343</v>
      </c>
      <c r="F12" s="7"/>
      <c r="G12" s="7" t="s">
        <v>428</v>
      </c>
      <c r="H12" s="7">
        <v>0</v>
      </c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4">
      <c r="A13" s="7">
        <v>6</v>
      </c>
      <c r="B13" s="7" t="s">
        <v>173</v>
      </c>
      <c r="C13" s="7" t="s">
        <v>332</v>
      </c>
      <c r="D13" s="7">
        <v>2</v>
      </c>
      <c r="E13" s="7" t="s">
        <v>344</v>
      </c>
      <c r="F13" s="7"/>
      <c r="G13" s="7" t="s">
        <v>428</v>
      </c>
      <c r="H13" s="7">
        <v>0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4">
      <c r="A14" s="3">
        <v>7</v>
      </c>
      <c r="B14" s="3" t="s">
        <v>174</v>
      </c>
      <c r="C14" s="3" t="s">
        <v>333</v>
      </c>
      <c r="D14" s="3">
        <v>1</v>
      </c>
      <c r="E14" s="3" t="s">
        <v>343</v>
      </c>
      <c r="F14" s="3"/>
      <c r="G14" s="3" t="s">
        <v>428</v>
      </c>
      <c r="H14" s="3">
        <v>0</v>
      </c>
      <c r="I14" s="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4">
      <c r="A15" s="3">
        <v>7</v>
      </c>
      <c r="B15" s="3" t="s">
        <v>174</v>
      </c>
      <c r="C15" s="3" t="s">
        <v>333</v>
      </c>
      <c r="D15" s="3">
        <v>2</v>
      </c>
      <c r="E15" s="3" t="s">
        <v>344</v>
      </c>
      <c r="F15" s="3"/>
      <c r="G15" s="3" t="s">
        <v>428</v>
      </c>
      <c r="H15" s="3">
        <v>0</v>
      </c>
      <c r="I15" s="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06F2-E5F4-4EEE-B408-A5C80F17F072}">
  <sheetPr>
    <tabColor theme="8"/>
  </sheetPr>
  <dimension ref="A1:AN25"/>
  <sheetViews>
    <sheetView workbookViewId="0"/>
  </sheetViews>
  <sheetFormatPr defaultRowHeight="14.6" x14ac:dyDescent="0.4"/>
  <cols>
    <col min="1" max="1" width="12.84375" bestFit="1" customWidth="1"/>
    <col min="2" max="2" width="15" bestFit="1" customWidth="1"/>
    <col min="3" max="3" width="48.15234375" bestFit="1" customWidth="1"/>
    <col min="4" max="4" width="11.53515625" bestFit="1" customWidth="1"/>
    <col min="5" max="5" width="37.07421875" bestFit="1" customWidth="1"/>
    <col min="6" max="6" width="18.921875" bestFit="1" customWidth="1"/>
    <col min="7" max="7" width="15.15234375" bestFit="1" customWidth="1"/>
    <col min="8" max="9" width="4.84375" bestFit="1" customWidth="1"/>
    <col min="10" max="12" width="7.84375" bestFit="1" customWidth="1"/>
    <col min="13" max="19" width="8.84375" bestFit="1" customWidth="1"/>
    <col min="20" max="40" width="7.84375" bestFit="1" customWidth="1"/>
  </cols>
  <sheetData>
    <row r="1" spans="1:40" x14ac:dyDescent="0.4">
      <c r="A1" s="9" t="s">
        <v>364</v>
      </c>
      <c r="B1" s="9" t="s">
        <v>2</v>
      </c>
      <c r="C1" s="9" t="s">
        <v>3</v>
      </c>
      <c r="D1" s="9" t="s">
        <v>365</v>
      </c>
      <c r="E1" s="9" t="s">
        <v>5</v>
      </c>
      <c r="F1" s="9" t="s">
        <v>6</v>
      </c>
      <c r="G1" s="1" t="s">
        <v>336</v>
      </c>
      <c r="H1" s="9">
        <v>2018</v>
      </c>
      <c r="I1" s="9">
        <v>2019</v>
      </c>
      <c r="J1" s="9">
        <v>2020</v>
      </c>
      <c r="K1" s="9">
        <v>2021</v>
      </c>
      <c r="L1" s="9">
        <v>2022</v>
      </c>
      <c r="M1" s="9">
        <v>2023</v>
      </c>
      <c r="N1" s="9">
        <v>2024</v>
      </c>
      <c r="O1" s="9">
        <v>2025</v>
      </c>
      <c r="P1" s="9">
        <v>2026</v>
      </c>
      <c r="Q1" s="9">
        <v>2027</v>
      </c>
      <c r="R1" s="9">
        <v>2028</v>
      </c>
      <c r="S1" s="9">
        <v>2029</v>
      </c>
      <c r="T1" s="9">
        <v>2030</v>
      </c>
      <c r="U1" s="9">
        <v>2031</v>
      </c>
      <c r="V1" s="9">
        <v>2032</v>
      </c>
      <c r="W1" s="9">
        <v>2033</v>
      </c>
      <c r="X1" s="9">
        <v>2034</v>
      </c>
      <c r="Y1" s="9">
        <v>2035</v>
      </c>
      <c r="Z1" s="9">
        <v>2036</v>
      </c>
      <c r="AA1" s="9">
        <v>2037</v>
      </c>
      <c r="AB1" s="9">
        <v>2038</v>
      </c>
      <c r="AC1" s="9">
        <v>2039</v>
      </c>
      <c r="AD1" s="9">
        <v>2040</v>
      </c>
      <c r="AE1" s="9">
        <v>2041</v>
      </c>
      <c r="AF1" s="9">
        <v>2042</v>
      </c>
      <c r="AG1" s="9">
        <v>2043</v>
      </c>
      <c r="AH1" s="9">
        <v>2044</v>
      </c>
      <c r="AI1" s="9">
        <v>2045</v>
      </c>
      <c r="AJ1" s="9">
        <v>2046</v>
      </c>
      <c r="AK1" s="9">
        <v>2047</v>
      </c>
      <c r="AL1" s="9">
        <v>2048</v>
      </c>
      <c r="AM1" s="9">
        <v>2049</v>
      </c>
      <c r="AN1" s="9">
        <v>2050</v>
      </c>
    </row>
    <row r="2" spans="1:40" x14ac:dyDescent="0.4">
      <c r="A2" s="5" t="s">
        <v>366</v>
      </c>
      <c r="B2" s="5" t="s">
        <v>367</v>
      </c>
      <c r="C2" s="5" t="s">
        <v>368</v>
      </c>
      <c r="D2" s="5" t="s">
        <v>369</v>
      </c>
      <c r="E2" s="5" t="s">
        <v>338</v>
      </c>
      <c r="F2" s="5" t="s">
        <v>370</v>
      </c>
      <c r="G2" s="5" t="s">
        <v>371</v>
      </c>
      <c r="H2" s="5">
        <v>0</v>
      </c>
      <c r="I2" s="5">
        <v>0</v>
      </c>
      <c r="J2" s="5">
        <v>80.866699999999994</v>
      </c>
      <c r="K2" s="5">
        <v>80.866699999999994</v>
      </c>
      <c r="L2" s="5">
        <v>80.866699999999994</v>
      </c>
      <c r="M2" s="5">
        <v>67.042860000000005</v>
      </c>
      <c r="N2" s="5">
        <v>67.042860000000005</v>
      </c>
      <c r="O2" s="5">
        <v>67.042860000000005</v>
      </c>
      <c r="P2" s="5">
        <v>67.042860000000005</v>
      </c>
      <c r="Q2" s="5">
        <v>67.042860000000005</v>
      </c>
      <c r="R2" s="5">
        <v>67.042860000000005</v>
      </c>
      <c r="S2" s="5">
        <v>67.042860000000005</v>
      </c>
      <c r="T2" s="5">
        <v>68.25</v>
      </c>
      <c r="U2" s="5">
        <v>68.25</v>
      </c>
      <c r="V2" s="5">
        <v>68.25</v>
      </c>
      <c r="W2" s="5">
        <v>68.25</v>
      </c>
      <c r="X2" s="5">
        <v>68.25</v>
      </c>
      <c r="Y2" s="5">
        <v>68.25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</row>
    <row r="3" spans="1:40" x14ac:dyDescent="0.4">
      <c r="A3" s="5" t="s">
        <v>366</v>
      </c>
      <c r="B3" s="5" t="s">
        <v>372</v>
      </c>
      <c r="C3" s="5" t="s">
        <v>373</v>
      </c>
      <c r="D3" s="5" t="s">
        <v>369</v>
      </c>
      <c r="E3" s="5" t="s">
        <v>338</v>
      </c>
      <c r="F3" s="5" t="s">
        <v>370</v>
      </c>
      <c r="G3" s="5" t="s">
        <v>371</v>
      </c>
      <c r="H3" s="5">
        <v>0</v>
      </c>
      <c r="I3" s="5">
        <v>0</v>
      </c>
      <c r="J3" s="5">
        <v>0</v>
      </c>
      <c r="K3" s="5">
        <v>3.9371999999999998</v>
      </c>
      <c r="L3" s="5">
        <v>43.799300000000002</v>
      </c>
      <c r="M3" s="5">
        <v>76.556299999999993</v>
      </c>
      <c r="N3" s="5">
        <v>74.040999999999997</v>
      </c>
      <c r="O3" s="5">
        <v>81.312299999999993</v>
      </c>
      <c r="P3" s="5">
        <v>13.6267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0" x14ac:dyDescent="0.4">
      <c r="A4" s="5" t="s">
        <v>366</v>
      </c>
      <c r="B4" s="5" t="s">
        <v>374</v>
      </c>
      <c r="C4" s="5" t="s">
        <v>375</v>
      </c>
      <c r="D4" s="5" t="s">
        <v>369</v>
      </c>
      <c r="E4" s="5" t="s">
        <v>338</v>
      </c>
      <c r="F4" s="5" t="s">
        <v>370</v>
      </c>
      <c r="G4" s="5" t="s">
        <v>371</v>
      </c>
      <c r="H4" s="5">
        <v>0</v>
      </c>
      <c r="I4" s="5">
        <v>0</v>
      </c>
      <c r="J4" s="5">
        <v>2.2332999999999998</v>
      </c>
      <c r="K4" s="5">
        <v>2.2332999999999998</v>
      </c>
      <c r="L4" s="5">
        <v>2.2332999999999998</v>
      </c>
      <c r="M4" s="5">
        <v>83.014290000000003</v>
      </c>
      <c r="N4" s="5">
        <v>83.014290000000003</v>
      </c>
      <c r="O4" s="5">
        <v>83.014290000000003</v>
      </c>
      <c r="P4" s="5">
        <v>83.014290000000003</v>
      </c>
      <c r="Q4" s="5">
        <v>83.014290000000003</v>
      </c>
      <c r="R4" s="5">
        <v>83.014290000000003</v>
      </c>
      <c r="S4" s="5">
        <v>83.014290000000003</v>
      </c>
      <c r="T4" s="5">
        <v>61.7667</v>
      </c>
      <c r="U4" s="5">
        <v>61.7667</v>
      </c>
      <c r="V4" s="5">
        <v>61.7667</v>
      </c>
      <c r="W4" s="5">
        <v>61.7667</v>
      </c>
      <c r="X4" s="5">
        <v>61.7667</v>
      </c>
      <c r="Y4" s="5">
        <v>61.7667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</row>
    <row r="5" spans="1:40" x14ac:dyDescent="0.4">
      <c r="A5" s="5" t="s">
        <v>366</v>
      </c>
      <c r="B5" s="5" t="s">
        <v>376</v>
      </c>
      <c r="C5" s="5" t="s">
        <v>377</v>
      </c>
      <c r="D5" s="5" t="s">
        <v>369</v>
      </c>
      <c r="E5" s="5" t="s">
        <v>338</v>
      </c>
      <c r="F5" s="5" t="s">
        <v>370</v>
      </c>
      <c r="G5" s="5" t="s">
        <v>371</v>
      </c>
      <c r="H5" s="5">
        <v>0</v>
      </c>
      <c r="I5" s="5">
        <v>0</v>
      </c>
      <c r="J5" s="5">
        <v>0</v>
      </c>
      <c r="K5" s="5">
        <v>0</v>
      </c>
      <c r="L5" s="5">
        <v>17.874500000000001</v>
      </c>
      <c r="M5" s="5">
        <v>140.17850000000001</v>
      </c>
      <c r="N5" s="5">
        <v>242.1686</v>
      </c>
      <c r="O5" s="5">
        <v>219.15219999999999</v>
      </c>
      <c r="P5" s="5">
        <v>7.2190000000000003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</row>
    <row r="6" spans="1:40" x14ac:dyDescent="0.4">
      <c r="A6" s="5" t="s">
        <v>366</v>
      </c>
      <c r="B6" s="5" t="s">
        <v>378</v>
      </c>
      <c r="C6" s="5" t="s">
        <v>379</v>
      </c>
      <c r="D6" s="5" t="s">
        <v>369</v>
      </c>
      <c r="E6" s="5" t="s">
        <v>338</v>
      </c>
      <c r="F6" s="5" t="s">
        <v>370</v>
      </c>
      <c r="G6" s="5" t="s">
        <v>371</v>
      </c>
      <c r="H6" s="5">
        <v>0</v>
      </c>
      <c r="I6" s="5">
        <v>0</v>
      </c>
      <c r="J6" s="5">
        <v>0</v>
      </c>
      <c r="K6" s="5">
        <v>0</v>
      </c>
      <c r="L6" s="5">
        <v>51.04</v>
      </c>
      <c r="M6" s="5">
        <v>116</v>
      </c>
      <c r="N6" s="5">
        <v>51.04</v>
      </c>
      <c r="O6" s="5">
        <v>122.96</v>
      </c>
      <c r="P6" s="5">
        <v>111.36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</row>
    <row r="7" spans="1:40" x14ac:dyDescent="0.4">
      <c r="A7" s="10" t="s">
        <v>366</v>
      </c>
      <c r="B7" s="10" t="s">
        <v>376</v>
      </c>
      <c r="C7" s="10" t="s">
        <v>380</v>
      </c>
      <c r="D7" s="10" t="s">
        <v>369</v>
      </c>
      <c r="E7" s="10" t="s">
        <v>339</v>
      </c>
      <c r="F7" s="10" t="s">
        <v>370</v>
      </c>
      <c r="G7" s="10" t="s">
        <v>371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32.6297</v>
      </c>
      <c r="Q7" s="10">
        <v>32.6297</v>
      </c>
      <c r="R7" s="10">
        <v>32.6297</v>
      </c>
      <c r="S7" s="10">
        <v>32.6297</v>
      </c>
      <c r="T7" s="10">
        <v>32.6297</v>
      </c>
      <c r="U7" s="10">
        <v>32.6297</v>
      </c>
      <c r="V7" s="10">
        <v>32.6297</v>
      </c>
      <c r="W7" s="10">
        <v>32.6297</v>
      </c>
      <c r="X7" s="10">
        <v>32.6297</v>
      </c>
      <c r="Y7" s="10">
        <v>32.6297</v>
      </c>
      <c r="Z7" s="10">
        <v>32.6297</v>
      </c>
      <c r="AA7" s="10">
        <v>32.6297</v>
      </c>
      <c r="AB7" s="10">
        <v>32.6297</v>
      </c>
      <c r="AC7" s="10">
        <v>32.6297</v>
      </c>
      <c r="AD7" s="10">
        <v>32.6297</v>
      </c>
      <c r="AE7" s="10">
        <v>32.6297</v>
      </c>
      <c r="AF7" s="10">
        <v>32.6297</v>
      </c>
      <c r="AG7" s="10">
        <v>32.6297</v>
      </c>
      <c r="AH7" s="10">
        <v>32.6297</v>
      </c>
      <c r="AI7" s="10">
        <v>32.6297</v>
      </c>
      <c r="AJ7" s="10">
        <v>32.6297</v>
      </c>
      <c r="AK7" s="10">
        <v>32.6297</v>
      </c>
      <c r="AL7" s="10">
        <v>32.6297</v>
      </c>
      <c r="AM7" s="10">
        <v>32.6297</v>
      </c>
      <c r="AN7" s="10">
        <v>32.6297</v>
      </c>
    </row>
    <row r="8" spans="1:40" x14ac:dyDescent="0.4">
      <c r="A8" s="11" t="s">
        <v>366</v>
      </c>
      <c r="B8" s="11" t="s">
        <v>381</v>
      </c>
      <c r="C8" s="11" t="s">
        <v>382</v>
      </c>
      <c r="D8" s="11" t="s">
        <v>383</v>
      </c>
      <c r="E8" s="11" t="s">
        <v>384</v>
      </c>
      <c r="F8" s="11"/>
      <c r="G8" s="11" t="s">
        <v>385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0" x14ac:dyDescent="0.4">
      <c r="A9" s="12" t="s">
        <v>366</v>
      </c>
      <c r="B9" s="12" t="s">
        <v>89</v>
      </c>
      <c r="C9" s="12"/>
      <c r="D9" s="12" t="s">
        <v>369</v>
      </c>
      <c r="E9" s="12" t="s">
        <v>342</v>
      </c>
      <c r="F9" s="12"/>
      <c r="G9" s="12" t="s">
        <v>371</v>
      </c>
      <c r="H9" s="13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1.06</v>
      </c>
      <c r="Q9" s="12">
        <v>1.0721000000000001</v>
      </c>
      <c r="R9" s="12">
        <v>1.0841000000000001</v>
      </c>
      <c r="S9" s="12">
        <v>1.0962000000000001</v>
      </c>
      <c r="T9" s="12">
        <v>1.1082000000000001</v>
      </c>
      <c r="U9" s="12">
        <v>1.1203000000000001</v>
      </c>
      <c r="V9" s="12">
        <v>1.1292</v>
      </c>
      <c r="W9" s="12">
        <v>1.1380999999999999</v>
      </c>
      <c r="X9" s="12">
        <v>1.147</v>
      </c>
      <c r="Y9" s="12">
        <v>1.1558999999999999</v>
      </c>
      <c r="Z9" s="12">
        <v>1.1648000000000001</v>
      </c>
      <c r="AA9" s="12">
        <v>1.1702999999999999</v>
      </c>
      <c r="AB9" s="12">
        <v>1.1758</v>
      </c>
      <c r="AC9" s="12">
        <v>1.1814</v>
      </c>
      <c r="AD9" s="12">
        <v>1.1869000000000001</v>
      </c>
      <c r="AE9" s="12">
        <v>1.1923999999999999</v>
      </c>
      <c r="AF9" s="12">
        <v>1.1970000000000001</v>
      </c>
      <c r="AG9" s="12">
        <v>1.2016</v>
      </c>
      <c r="AH9" s="12">
        <v>1.2061999999999999</v>
      </c>
      <c r="AI9" s="12">
        <v>1.2108000000000001</v>
      </c>
      <c r="AJ9" s="12">
        <v>1.2154</v>
      </c>
      <c r="AK9" s="12">
        <v>1.2203999999999999</v>
      </c>
      <c r="AL9" s="12">
        <v>1.2254</v>
      </c>
      <c r="AM9" s="12">
        <v>1.2304999999999999</v>
      </c>
      <c r="AN9" s="12">
        <v>1.2355</v>
      </c>
    </row>
    <row r="10" spans="1:40" x14ac:dyDescent="0.4">
      <c r="A10" s="12" t="s">
        <v>366</v>
      </c>
      <c r="B10" s="12" t="s">
        <v>89</v>
      </c>
      <c r="C10" s="12"/>
      <c r="D10" s="12" t="s">
        <v>369</v>
      </c>
      <c r="E10" s="12" t="s">
        <v>344</v>
      </c>
      <c r="F10" s="12"/>
      <c r="G10" s="12" t="s">
        <v>371</v>
      </c>
      <c r="H10" s="13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1.06</v>
      </c>
      <c r="Q10" s="12">
        <v>1.0721000000000001</v>
      </c>
      <c r="R10" s="12">
        <v>1.0841000000000001</v>
      </c>
      <c r="S10" s="12">
        <v>1.0962000000000001</v>
      </c>
      <c r="T10" s="12">
        <v>1.1082000000000001</v>
      </c>
      <c r="U10" s="12">
        <v>1.1203000000000001</v>
      </c>
      <c r="V10" s="12">
        <v>1.1292</v>
      </c>
      <c r="W10" s="12">
        <v>1.1380999999999999</v>
      </c>
      <c r="X10" s="12">
        <v>1.147</v>
      </c>
      <c r="Y10" s="12">
        <v>1.1558999999999999</v>
      </c>
      <c r="Z10" s="12">
        <v>1.1648000000000001</v>
      </c>
      <c r="AA10" s="12">
        <v>1.1702999999999999</v>
      </c>
      <c r="AB10" s="12">
        <v>1.1758</v>
      </c>
      <c r="AC10" s="12">
        <v>1.1814</v>
      </c>
      <c r="AD10" s="12">
        <v>1.1869000000000001</v>
      </c>
      <c r="AE10" s="12">
        <v>1.1923999999999999</v>
      </c>
      <c r="AF10" s="12">
        <v>1.1970000000000001</v>
      </c>
      <c r="AG10" s="12">
        <v>1.2016</v>
      </c>
      <c r="AH10" s="12">
        <v>1.2061999999999999</v>
      </c>
      <c r="AI10" s="12">
        <v>1.2108000000000001</v>
      </c>
      <c r="AJ10" s="12">
        <v>1.2154</v>
      </c>
      <c r="AK10" s="12">
        <v>1.2203999999999999</v>
      </c>
      <c r="AL10" s="12">
        <v>1.2254</v>
      </c>
      <c r="AM10" s="12">
        <v>1.2304999999999999</v>
      </c>
      <c r="AN10" s="12">
        <v>1.2355</v>
      </c>
    </row>
    <row r="11" spans="1:40" x14ac:dyDescent="0.4">
      <c r="A11" s="12" t="s">
        <v>366</v>
      </c>
      <c r="B11" s="12" t="s">
        <v>89</v>
      </c>
      <c r="C11" s="12"/>
      <c r="D11" s="12" t="s">
        <v>369</v>
      </c>
      <c r="E11" s="12" t="s">
        <v>386</v>
      </c>
      <c r="F11" s="12"/>
      <c r="G11" s="12" t="s">
        <v>371</v>
      </c>
      <c r="H11" s="13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1.06</v>
      </c>
      <c r="Q11" s="12">
        <v>1.0721000000000001</v>
      </c>
      <c r="R11" s="12">
        <v>1.0841000000000001</v>
      </c>
      <c r="S11" s="12">
        <v>1.0962000000000001</v>
      </c>
      <c r="T11" s="12">
        <v>1.1082000000000001</v>
      </c>
      <c r="U11" s="12">
        <v>1.1203000000000001</v>
      </c>
      <c r="V11" s="12">
        <v>1.1292</v>
      </c>
      <c r="W11" s="12">
        <v>1.1380999999999999</v>
      </c>
      <c r="X11" s="12">
        <v>1.147</v>
      </c>
      <c r="Y11" s="12">
        <v>1.1558999999999999</v>
      </c>
      <c r="Z11" s="12">
        <v>1.1648000000000001</v>
      </c>
      <c r="AA11" s="12">
        <v>1.1702999999999999</v>
      </c>
      <c r="AB11" s="12">
        <v>1.1758</v>
      </c>
      <c r="AC11" s="12">
        <v>1.1814</v>
      </c>
      <c r="AD11" s="12">
        <v>1.1869000000000001</v>
      </c>
      <c r="AE11" s="12">
        <v>1.1923999999999999</v>
      </c>
      <c r="AF11" s="12">
        <v>1.1970000000000001</v>
      </c>
      <c r="AG11" s="12">
        <v>1.2016</v>
      </c>
      <c r="AH11" s="12">
        <v>1.2061999999999999</v>
      </c>
      <c r="AI11" s="12">
        <v>1.2108000000000001</v>
      </c>
      <c r="AJ11" s="12">
        <v>1.2154</v>
      </c>
      <c r="AK11" s="12">
        <v>1.2203999999999999</v>
      </c>
      <c r="AL11" s="12">
        <v>1.2254</v>
      </c>
      <c r="AM11" s="12">
        <v>1.2304999999999999</v>
      </c>
      <c r="AN11" s="12">
        <v>1.2355</v>
      </c>
    </row>
    <row r="12" spans="1:40" x14ac:dyDescent="0.4">
      <c r="A12" s="11" t="s">
        <v>366</v>
      </c>
      <c r="B12" s="11" t="s">
        <v>387</v>
      </c>
      <c r="C12" s="11" t="s">
        <v>388</v>
      </c>
      <c r="D12" s="11" t="s">
        <v>369</v>
      </c>
      <c r="E12" s="11" t="s">
        <v>342</v>
      </c>
      <c r="F12" s="11" t="s">
        <v>389</v>
      </c>
      <c r="G12" s="11" t="s">
        <v>371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</row>
    <row r="13" spans="1:40" x14ac:dyDescent="0.4">
      <c r="A13" s="11" t="s">
        <v>366</v>
      </c>
      <c r="B13" s="11" t="s">
        <v>387</v>
      </c>
      <c r="C13" s="11" t="s">
        <v>388</v>
      </c>
      <c r="D13" s="11" t="s">
        <v>369</v>
      </c>
      <c r="E13" s="11" t="s">
        <v>344</v>
      </c>
      <c r="F13" s="11" t="s">
        <v>389</v>
      </c>
      <c r="G13" s="11" t="s">
        <v>371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</row>
    <row r="14" spans="1:40" x14ac:dyDescent="0.4">
      <c r="A14" s="11" t="s">
        <v>366</v>
      </c>
      <c r="B14" s="11" t="s">
        <v>387</v>
      </c>
      <c r="C14" s="11" t="s">
        <v>388</v>
      </c>
      <c r="D14" s="11" t="s">
        <v>369</v>
      </c>
      <c r="E14" s="11" t="s">
        <v>386</v>
      </c>
      <c r="F14" s="11" t="s">
        <v>389</v>
      </c>
      <c r="G14" s="11" t="s">
        <v>371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</row>
    <row r="15" spans="1:40" x14ac:dyDescent="0.4">
      <c r="A15" s="11" t="s">
        <v>366</v>
      </c>
      <c r="B15" s="11" t="s">
        <v>387</v>
      </c>
      <c r="C15" s="11" t="s">
        <v>388</v>
      </c>
      <c r="D15" s="11" t="s">
        <v>369</v>
      </c>
      <c r="E15" s="11" t="s">
        <v>338</v>
      </c>
      <c r="F15" s="11" t="s">
        <v>370</v>
      </c>
      <c r="G15" s="11" t="s">
        <v>371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</row>
    <row r="16" spans="1:40" x14ac:dyDescent="0.4">
      <c r="A16" s="14" t="s">
        <v>366</v>
      </c>
      <c r="B16" s="14" t="s">
        <v>367</v>
      </c>
      <c r="C16" s="14" t="s">
        <v>368</v>
      </c>
      <c r="D16" s="14" t="s">
        <v>369</v>
      </c>
      <c r="E16" s="14" t="s">
        <v>342</v>
      </c>
      <c r="F16" s="14" t="s">
        <v>389</v>
      </c>
      <c r="G16" s="14" t="s">
        <v>371</v>
      </c>
      <c r="H16" s="14">
        <v>0</v>
      </c>
      <c r="I16" s="14">
        <v>0</v>
      </c>
      <c r="J16" s="14">
        <v>1</v>
      </c>
      <c r="K16" s="14">
        <v>2</v>
      </c>
      <c r="L16" s="14">
        <v>3</v>
      </c>
      <c r="M16" s="14">
        <v>4</v>
      </c>
      <c r="N16" s="14">
        <v>5</v>
      </c>
      <c r="O16" s="14">
        <v>6</v>
      </c>
      <c r="P16" s="14">
        <v>7</v>
      </c>
      <c r="Q16" s="14">
        <v>8</v>
      </c>
      <c r="R16" s="14">
        <v>9</v>
      </c>
      <c r="S16" s="14">
        <v>10</v>
      </c>
      <c r="T16" s="14">
        <v>11</v>
      </c>
      <c r="U16" s="14">
        <v>12</v>
      </c>
      <c r="V16" s="14">
        <v>13</v>
      </c>
      <c r="W16" s="14">
        <v>14</v>
      </c>
      <c r="X16" s="14">
        <v>15</v>
      </c>
      <c r="Y16" s="14">
        <v>16</v>
      </c>
      <c r="Z16" s="14">
        <v>16</v>
      </c>
      <c r="AA16" s="14">
        <v>16</v>
      </c>
      <c r="AB16" s="14">
        <v>16</v>
      </c>
      <c r="AC16" s="14">
        <v>16</v>
      </c>
      <c r="AD16" s="14">
        <v>16</v>
      </c>
      <c r="AE16" s="14">
        <v>16</v>
      </c>
      <c r="AF16" s="14">
        <v>16</v>
      </c>
      <c r="AG16" s="14">
        <v>16</v>
      </c>
      <c r="AH16" s="14">
        <v>16</v>
      </c>
      <c r="AI16" s="14">
        <v>16</v>
      </c>
      <c r="AJ16" s="14">
        <v>16</v>
      </c>
      <c r="AK16" s="14">
        <v>16</v>
      </c>
      <c r="AL16" s="14">
        <v>16</v>
      </c>
      <c r="AM16" s="14">
        <v>16</v>
      </c>
      <c r="AN16" s="14">
        <v>16</v>
      </c>
    </row>
    <row r="17" spans="1:40" x14ac:dyDescent="0.4">
      <c r="A17" s="14" t="s">
        <v>366</v>
      </c>
      <c r="B17" s="14" t="s">
        <v>372</v>
      </c>
      <c r="C17" s="14" t="s">
        <v>373</v>
      </c>
      <c r="D17" s="14" t="s">
        <v>369</v>
      </c>
      <c r="E17" s="14" t="s">
        <v>342</v>
      </c>
      <c r="F17" s="14" t="s">
        <v>389</v>
      </c>
      <c r="G17" s="14" t="s">
        <v>371</v>
      </c>
      <c r="H17" s="14">
        <v>0</v>
      </c>
      <c r="I17" s="14">
        <v>0</v>
      </c>
      <c r="J17" s="14">
        <v>0</v>
      </c>
      <c r="K17" s="14">
        <v>1</v>
      </c>
      <c r="L17" s="14">
        <v>2</v>
      </c>
      <c r="M17" s="14">
        <v>3</v>
      </c>
      <c r="N17" s="14">
        <v>4</v>
      </c>
      <c r="O17" s="14">
        <v>5</v>
      </c>
      <c r="P17" s="14">
        <v>6</v>
      </c>
      <c r="Q17" s="14">
        <v>6</v>
      </c>
      <c r="R17" s="14">
        <v>6</v>
      </c>
      <c r="S17" s="14">
        <v>6</v>
      </c>
      <c r="T17" s="14">
        <v>6</v>
      </c>
      <c r="U17" s="14">
        <v>6</v>
      </c>
      <c r="V17" s="14">
        <v>6</v>
      </c>
      <c r="W17" s="14">
        <v>6</v>
      </c>
      <c r="X17" s="14">
        <v>6</v>
      </c>
      <c r="Y17" s="14">
        <v>6</v>
      </c>
      <c r="Z17" s="14">
        <v>6</v>
      </c>
      <c r="AA17" s="14">
        <v>6</v>
      </c>
      <c r="AB17" s="14">
        <v>6</v>
      </c>
      <c r="AC17" s="14">
        <v>6</v>
      </c>
      <c r="AD17" s="14">
        <v>6</v>
      </c>
      <c r="AE17" s="14">
        <v>6</v>
      </c>
      <c r="AF17" s="14">
        <v>6</v>
      </c>
      <c r="AG17" s="14">
        <v>6</v>
      </c>
      <c r="AH17" s="14">
        <v>6</v>
      </c>
      <c r="AI17" s="14">
        <v>6</v>
      </c>
      <c r="AJ17" s="14">
        <v>6</v>
      </c>
      <c r="AK17" s="14">
        <v>6</v>
      </c>
      <c r="AL17" s="14">
        <v>6</v>
      </c>
      <c r="AM17" s="14">
        <v>6</v>
      </c>
      <c r="AN17" s="14">
        <v>6</v>
      </c>
    </row>
    <row r="18" spans="1:40" x14ac:dyDescent="0.4">
      <c r="A18" s="14" t="s">
        <v>366</v>
      </c>
      <c r="B18" s="14" t="s">
        <v>374</v>
      </c>
      <c r="C18" s="14" t="s">
        <v>375</v>
      </c>
      <c r="D18" s="14" t="s">
        <v>369</v>
      </c>
      <c r="E18" s="14" t="s">
        <v>342</v>
      </c>
      <c r="F18" s="14" t="s">
        <v>389</v>
      </c>
      <c r="G18" s="14" t="s">
        <v>371</v>
      </c>
      <c r="H18" s="14">
        <v>0</v>
      </c>
      <c r="I18" s="14">
        <v>0</v>
      </c>
      <c r="J18" s="14">
        <v>1</v>
      </c>
      <c r="K18" s="14">
        <v>2</v>
      </c>
      <c r="L18" s="14">
        <v>3</v>
      </c>
      <c r="M18" s="14">
        <v>4</v>
      </c>
      <c r="N18" s="14">
        <v>5</v>
      </c>
      <c r="O18" s="14">
        <v>6</v>
      </c>
      <c r="P18" s="14">
        <v>7</v>
      </c>
      <c r="Q18" s="14">
        <v>8</v>
      </c>
      <c r="R18" s="14">
        <v>9</v>
      </c>
      <c r="S18" s="14">
        <v>10</v>
      </c>
      <c r="T18" s="14">
        <v>11</v>
      </c>
      <c r="U18" s="14">
        <v>12</v>
      </c>
      <c r="V18" s="14">
        <v>13</v>
      </c>
      <c r="W18" s="14">
        <v>14</v>
      </c>
      <c r="X18" s="14">
        <v>15</v>
      </c>
      <c r="Y18" s="14">
        <v>16</v>
      </c>
      <c r="Z18" s="14">
        <v>16</v>
      </c>
      <c r="AA18" s="14">
        <v>16</v>
      </c>
      <c r="AB18" s="14">
        <v>16</v>
      </c>
      <c r="AC18" s="14">
        <v>16</v>
      </c>
      <c r="AD18" s="14">
        <v>16</v>
      </c>
      <c r="AE18" s="14">
        <v>16</v>
      </c>
      <c r="AF18" s="14">
        <v>16</v>
      </c>
      <c r="AG18" s="14">
        <v>16</v>
      </c>
      <c r="AH18" s="14">
        <v>16</v>
      </c>
      <c r="AI18" s="14">
        <v>16</v>
      </c>
      <c r="AJ18" s="14">
        <v>16</v>
      </c>
      <c r="AK18" s="14">
        <v>16</v>
      </c>
      <c r="AL18" s="14">
        <v>16</v>
      </c>
      <c r="AM18" s="14">
        <v>16</v>
      </c>
      <c r="AN18" s="14">
        <v>16</v>
      </c>
    </row>
    <row r="19" spans="1:40" x14ac:dyDescent="0.4">
      <c r="A19" s="14" t="s">
        <v>366</v>
      </c>
      <c r="B19" s="14" t="s">
        <v>376</v>
      </c>
      <c r="C19" s="14" t="s">
        <v>377</v>
      </c>
      <c r="D19" s="14" t="s">
        <v>369</v>
      </c>
      <c r="E19" s="14" t="s">
        <v>342</v>
      </c>
      <c r="F19" s="14" t="s">
        <v>389</v>
      </c>
      <c r="G19" s="14" t="s">
        <v>371</v>
      </c>
      <c r="H19" s="14">
        <v>0</v>
      </c>
      <c r="I19" s="14">
        <v>0</v>
      </c>
      <c r="J19" s="14">
        <v>0</v>
      </c>
      <c r="K19" s="14">
        <v>0</v>
      </c>
      <c r="L19" s="14">
        <v>1</v>
      </c>
      <c r="M19" s="14">
        <v>2</v>
      </c>
      <c r="N19" s="14">
        <v>3</v>
      </c>
      <c r="O19" s="14">
        <v>4</v>
      </c>
      <c r="P19" s="14">
        <v>5</v>
      </c>
      <c r="Q19" s="14">
        <v>5</v>
      </c>
      <c r="R19" s="14">
        <v>5</v>
      </c>
      <c r="S19" s="14">
        <v>5</v>
      </c>
      <c r="T19" s="14">
        <v>5</v>
      </c>
      <c r="U19" s="14">
        <v>5</v>
      </c>
      <c r="V19" s="14">
        <v>5</v>
      </c>
      <c r="W19" s="14">
        <v>5</v>
      </c>
      <c r="X19" s="14">
        <v>5</v>
      </c>
      <c r="Y19" s="14">
        <v>5</v>
      </c>
      <c r="Z19" s="14">
        <v>5</v>
      </c>
      <c r="AA19" s="14">
        <v>5</v>
      </c>
      <c r="AB19" s="14">
        <v>5</v>
      </c>
      <c r="AC19" s="14">
        <v>5</v>
      </c>
      <c r="AD19" s="14">
        <v>5</v>
      </c>
      <c r="AE19" s="14">
        <v>5</v>
      </c>
      <c r="AF19" s="14">
        <v>5</v>
      </c>
      <c r="AG19" s="14">
        <v>5</v>
      </c>
      <c r="AH19" s="14">
        <v>5</v>
      </c>
      <c r="AI19" s="14">
        <v>5</v>
      </c>
      <c r="AJ19" s="14">
        <v>5</v>
      </c>
      <c r="AK19" s="14">
        <v>5</v>
      </c>
      <c r="AL19" s="14">
        <v>5</v>
      </c>
      <c r="AM19" s="14">
        <v>5</v>
      </c>
      <c r="AN19" s="14">
        <v>5</v>
      </c>
    </row>
    <row r="20" spans="1:40" x14ac:dyDescent="0.4">
      <c r="A20" s="14" t="s">
        <v>366</v>
      </c>
      <c r="B20" s="14" t="s">
        <v>378</v>
      </c>
      <c r="C20" s="14" t="s">
        <v>379</v>
      </c>
      <c r="D20" s="14" t="s">
        <v>369</v>
      </c>
      <c r="E20" s="14" t="s">
        <v>342</v>
      </c>
      <c r="F20" s="14" t="s">
        <v>389</v>
      </c>
      <c r="G20" s="14" t="s">
        <v>371</v>
      </c>
      <c r="H20" s="14">
        <v>0</v>
      </c>
      <c r="I20" s="14">
        <v>0</v>
      </c>
      <c r="J20" s="14">
        <v>0</v>
      </c>
      <c r="K20" s="14">
        <v>0</v>
      </c>
      <c r="L20" s="14">
        <v>1</v>
      </c>
      <c r="M20" s="14">
        <v>2</v>
      </c>
      <c r="N20" s="14">
        <v>3</v>
      </c>
      <c r="O20" s="14">
        <v>4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</row>
    <row r="21" spans="1:40" x14ac:dyDescent="0.4">
      <c r="A21" s="5" t="s">
        <v>366</v>
      </c>
      <c r="B21" s="5" t="s">
        <v>367</v>
      </c>
      <c r="C21" s="5" t="s">
        <v>368</v>
      </c>
      <c r="D21" s="5" t="s">
        <v>369</v>
      </c>
      <c r="E21" s="5" t="s">
        <v>386</v>
      </c>
      <c r="F21" s="5" t="s">
        <v>389</v>
      </c>
      <c r="G21" s="5" t="s">
        <v>371</v>
      </c>
      <c r="H21" s="5">
        <v>0</v>
      </c>
      <c r="I21" s="5">
        <v>0</v>
      </c>
      <c r="J21" s="5">
        <v>1</v>
      </c>
      <c r="K21" s="5">
        <v>2</v>
      </c>
      <c r="L21" s="5">
        <v>3</v>
      </c>
      <c r="M21" s="5">
        <v>4</v>
      </c>
      <c r="N21" s="5">
        <v>5</v>
      </c>
      <c r="O21" s="5">
        <v>6</v>
      </c>
      <c r="P21" s="5">
        <v>7</v>
      </c>
      <c r="Q21" s="5">
        <v>8</v>
      </c>
      <c r="R21" s="5">
        <v>9</v>
      </c>
      <c r="S21" s="5">
        <v>10</v>
      </c>
      <c r="T21" s="5">
        <v>11</v>
      </c>
      <c r="U21" s="5">
        <v>12</v>
      </c>
      <c r="V21" s="5">
        <v>13</v>
      </c>
      <c r="W21" s="5">
        <v>14</v>
      </c>
      <c r="X21" s="5">
        <v>15</v>
      </c>
      <c r="Y21" s="5">
        <v>16</v>
      </c>
      <c r="Z21" s="5">
        <v>16</v>
      </c>
      <c r="AA21" s="5">
        <v>16</v>
      </c>
      <c r="AB21" s="5">
        <v>16</v>
      </c>
      <c r="AC21" s="5">
        <v>16</v>
      </c>
      <c r="AD21" s="5">
        <v>16</v>
      </c>
      <c r="AE21" s="5">
        <v>16</v>
      </c>
      <c r="AF21" s="5">
        <v>16</v>
      </c>
      <c r="AG21" s="5">
        <v>16</v>
      </c>
      <c r="AH21" s="5">
        <v>16</v>
      </c>
      <c r="AI21" s="5">
        <v>16</v>
      </c>
      <c r="AJ21" s="5">
        <v>16</v>
      </c>
      <c r="AK21" s="5">
        <v>16</v>
      </c>
      <c r="AL21" s="5">
        <v>16</v>
      </c>
      <c r="AM21" s="5">
        <v>16</v>
      </c>
      <c r="AN21" s="5">
        <v>16</v>
      </c>
    </row>
    <row r="22" spans="1:40" x14ac:dyDescent="0.4">
      <c r="A22" s="5" t="s">
        <v>366</v>
      </c>
      <c r="B22" s="5" t="s">
        <v>372</v>
      </c>
      <c r="C22" s="5" t="s">
        <v>373</v>
      </c>
      <c r="D22" s="5" t="s">
        <v>369</v>
      </c>
      <c r="E22" s="5" t="s">
        <v>386</v>
      </c>
      <c r="F22" s="5" t="s">
        <v>389</v>
      </c>
      <c r="G22" s="5" t="s">
        <v>371</v>
      </c>
      <c r="H22" s="5">
        <v>0</v>
      </c>
      <c r="I22" s="5">
        <v>0</v>
      </c>
      <c r="J22" s="5">
        <v>0</v>
      </c>
      <c r="K22" s="5">
        <v>1</v>
      </c>
      <c r="L22" s="5">
        <v>2</v>
      </c>
      <c r="M22" s="5">
        <v>3</v>
      </c>
      <c r="N22" s="5">
        <v>4</v>
      </c>
      <c r="O22" s="5">
        <v>5</v>
      </c>
      <c r="P22" s="5">
        <v>6</v>
      </c>
      <c r="Q22" s="5">
        <v>6</v>
      </c>
      <c r="R22" s="5">
        <v>6</v>
      </c>
      <c r="S22" s="5">
        <v>6</v>
      </c>
      <c r="T22" s="5">
        <v>6</v>
      </c>
      <c r="U22" s="5">
        <v>6</v>
      </c>
      <c r="V22" s="5">
        <v>6</v>
      </c>
      <c r="W22" s="5">
        <v>6</v>
      </c>
      <c r="X22" s="5">
        <v>6</v>
      </c>
      <c r="Y22" s="5">
        <v>6</v>
      </c>
      <c r="Z22" s="5">
        <v>6</v>
      </c>
      <c r="AA22" s="5">
        <v>6</v>
      </c>
      <c r="AB22" s="5">
        <v>6</v>
      </c>
      <c r="AC22" s="5">
        <v>6</v>
      </c>
      <c r="AD22" s="5">
        <v>6</v>
      </c>
      <c r="AE22" s="5">
        <v>6</v>
      </c>
      <c r="AF22" s="5">
        <v>6</v>
      </c>
      <c r="AG22" s="5">
        <v>6</v>
      </c>
      <c r="AH22" s="5">
        <v>6</v>
      </c>
      <c r="AI22" s="5">
        <v>6</v>
      </c>
      <c r="AJ22" s="5">
        <v>6</v>
      </c>
      <c r="AK22" s="5">
        <v>6</v>
      </c>
      <c r="AL22" s="5">
        <v>6</v>
      </c>
      <c r="AM22" s="5">
        <v>6</v>
      </c>
      <c r="AN22" s="5">
        <v>6</v>
      </c>
    </row>
    <row r="23" spans="1:40" x14ac:dyDescent="0.4">
      <c r="A23" s="5" t="s">
        <v>366</v>
      </c>
      <c r="B23" s="5" t="s">
        <v>374</v>
      </c>
      <c r="C23" s="5" t="s">
        <v>375</v>
      </c>
      <c r="D23" s="5" t="s">
        <v>369</v>
      </c>
      <c r="E23" s="5" t="s">
        <v>386</v>
      </c>
      <c r="F23" s="5" t="s">
        <v>389</v>
      </c>
      <c r="G23" s="5" t="s">
        <v>371</v>
      </c>
      <c r="H23" s="5">
        <v>0</v>
      </c>
      <c r="I23" s="5">
        <v>0</v>
      </c>
      <c r="J23" s="5">
        <v>1</v>
      </c>
      <c r="K23" s="5">
        <v>2</v>
      </c>
      <c r="L23" s="5">
        <v>3</v>
      </c>
      <c r="M23" s="5">
        <v>4</v>
      </c>
      <c r="N23" s="5">
        <v>5</v>
      </c>
      <c r="O23" s="5">
        <v>6</v>
      </c>
      <c r="P23" s="5">
        <v>7</v>
      </c>
      <c r="Q23" s="5">
        <v>8</v>
      </c>
      <c r="R23" s="5">
        <v>9</v>
      </c>
      <c r="S23" s="5">
        <v>10</v>
      </c>
      <c r="T23" s="5">
        <v>11</v>
      </c>
      <c r="U23" s="5">
        <v>12</v>
      </c>
      <c r="V23" s="5">
        <v>13</v>
      </c>
      <c r="W23" s="5">
        <v>14</v>
      </c>
      <c r="X23" s="5">
        <v>15</v>
      </c>
      <c r="Y23" s="5">
        <v>16</v>
      </c>
      <c r="Z23" s="5">
        <v>16</v>
      </c>
      <c r="AA23" s="5">
        <v>16</v>
      </c>
      <c r="AB23" s="5">
        <v>16</v>
      </c>
      <c r="AC23" s="5">
        <v>16</v>
      </c>
      <c r="AD23" s="5">
        <v>16</v>
      </c>
      <c r="AE23" s="5">
        <v>16</v>
      </c>
      <c r="AF23" s="5">
        <v>16</v>
      </c>
      <c r="AG23" s="5">
        <v>16</v>
      </c>
      <c r="AH23" s="5">
        <v>16</v>
      </c>
      <c r="AI23" s="5">
        <v>16</v>
      </c>
      <c r="AJ23" s="5">
        <v>16</v>
      </c>
      <c r="AK23" s="5">
        <v>16</v>
      </c>
      <c r="AL23" s="5">
        <v>16</v>
      </c>
      <c r="AM23" s="5">
        <v>16</v>
      </c>
      <c r="AN23" s="5">
        <v>16</v>
      </c>
    </row>
    <row r="24" spans="1:40" x14ac:dyDescent="0.4">
      <c r="A24" s="5" t="s">
        <v>366</v>
      </c>
      <c r="B24" s="5" t="s">
        <v>376</v>
      </c>
      <c r="C24" s="5" t="s">
        <v>377</v>
      </c>
      <c r="D24" s="5" t="s">
        <v>369</v>
      </c>
      <c r="E24" s="5" t="s">
        <v>386</v>
      </c>
      <c r="F24" s="5" t="s">
        <v>389</v>
      </c>
      <c r="G24" s="5" t="s">
        <v>371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>
        <v>5</v>
      </c>
      <c r="Q24" s="5">
        <v>5</v>
      </c>
      <c r="R24" s="5">
        <v>5</v>
      </c>
      <c r="S24" s="5">
        <v>5</v>
      </c>
      <c r="T24" s="5">
        <v>5</v>
      </c>
      <c r="U24" s="5">
        <v>5</v>
      </c>
      <c r="V24" s="5">
        <v>5</v>
      </c>
      <c r="W24" s="5">
        <v>5</v>
      </c>
      <c r="X24" s="5">
        <v>5</v>
      </c>
      <c r="Y24" s="5">
        <v>5</v>
      </c>
      <c r="Z24" s="5">
        <v>5</v>
      </c>
      <c r="AA24" s="5">
        <v>5</v>
      </c>
      <c r="AB24" s="5">
        <v>5</v>
      </c>
      <c r="AC24" s="5">
        <v>5</v>
      </c>
      <c r="AD24" s="5">
        <v>5</v>
      </c>
      <c r="AE24" s="5">
        <v>5</v>
      </c>
      <c r="AF24" s="5">
        <v>5</v>
      </c>
      <c r="AG24" s="5">
        <v>5</v>
      </c>
      <c r="AH24" s="5">
        <v>5</v>
      </c>
      <c r="AI24" s="5">
        <v>5</v>
      </c>
      <c r="AJ24" s="5">
        <v>5</v>
      </c>
      <c r="AK24" s="5">
        <v>5</v>
      </c>
      <c r="AL24" s="5">
        <v>5</v>
      </c>
      <c r="AM24" s="5">
        <v>5</v>
      </c>
      <c r="AN24" s="5">
        <v>5</v>
      </c>
    </row>
    <row r="25" spans="1:40" x14ac:dyDescent="0.4">
      <c r="A25" s="5" t="s">
        <v>366</v>
      </c>
      <c r="B25" s="5" t="s">
        <v>378</v>
      </c>
      <c r="C25" s="5" t="s">
        <v>379</v>
      </c>
      <c r="D25" s="5" t="s">
        <v>369</v>
      </c>
      <c r="E25" s="5" t="s">
        <v>386</v>
      </c>
      <c r="F25" s="5" t="s">
        <v>389</v>
      </c>
      <c r="G25" s="5" t="s">
        <v>371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>
        <v>5</v>
      </c>
      <c r="Q25" s="5">
        <v>5</v>
      </c>
      <c r="R25" s="5">
        <v>5</v>
      </c>
      <c r="S25" s="5">
        <v>5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M25" s="5">
        <v>5</v>
      </c>
      <c r="AN25" s="5"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01"/>
  <sheetViews>
    <sheetView tabSelected="1" zoomScale="55" zoomScaleNormal="55" workbookViewId="0">
      <pane ySplit="1" topLeftCell="A2" activePane="bottomLeft" state="frozen"/>
      <selection pane="bottomLeft" activeCell="E1" sqref="E1"/>
    </sheetView>
  </sheetViews>
  <sheetFormatPr defaultRowHeight="14.6" x14ac:dyDescent="0.4"/>
  <cols>
    <col min="1" max="1" width="10.3046875" bestFit="1" customWidth="1"/>
    <col min="2" max="2" width="12.69140625" customWidth="1"/>
    <col min="3" max="3" width="60.53515625" bestFit="1" customWidth="1"/>
    <col min="4" max="4" width="16.765625" customWidth="1"/>
    <col min="5" max="5" width="39.53515625" bestFit="1" customWidth="1"/>
    <col min="6" max="6" width="12.23046875" bestFit="1" customWidth="1"/>
    <col min="7" max="7" width="53.84375" bestFit="1" customWidth="1"/>
    <col min="8" max="8" width="25.53515625" bestFit="1" customWidth="1"/>
    <col min="42" max="42" width="109.3828125" customWidth="1"/>
  </cols>
  <sheetData>
    <row r="1" spans="1:42" x14ac:dyDescent="0.4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336</v>
      </c>
      <c r="H1" s="15" t="s">
        <v>337</v>
      </c>
      <c r="I1" s="15">
        <v>2018</v>
      </c>
      <c r="J1" s="15">
        <v>2019</v>
      </c>
      <c r="K1" s="15">
        <v>2020</v>
      </c>
      <c r="L1" s="15">
        <v>2021</v>
      </c>
      <c r="M1" s="15">
        <v>2022</v>
      </c>
      <c r="N1" s="15">
        <v>2023</v>
      </c>
      <c r="O1" s="15">
        <v>2024</v>
      </c>
      <c r="P1" s="15">
        <v>2025</v>
      </c>
      <c r="Q1" s="15">
        <v>2026</v>
      </c>
      <c r="R1" s="15">
        <v>2027</v>
      </c>
      <c r="S1" s="15">
        <v>2028</v>
      </c>
      <c r="T1" s="15">
        <v>2029</v>
      </c>
      <c r="U1" s="16">
        <v>2030</v>
      </c>
      <c r="V1" s="15">
        <v>2031</v>
      </c>
      <c r="W1" s="15">
        <v>2032</v>
      </c>
      <c r="X1" s="15">
        <v>2033</v>
      </c>
      <c r="Y1" s="17">
        <v>2034</v>
      </c>
      <c r="Z1" s="15">
        <v>2035</v>
      </c>
      <c r="AA1" s="15">
        <v>2036</v>
      </c>
      <c r="AB1" s="15">
        <v>2037</v>
      </c>
      <c r="AC1" s="15">
        <v>2038</v>
      </c>
      <c r="AD1" s="15">
        <v>2039</v>
      </c>
      <c r="AE1" s="15">
        <v>2040</v>
      </c>
      <c r="AF1" s="15">
        <v>2041</v>
      </c>
      <c r="AG1" s="15">
        <v>2042</v>
      </c>
      <c r="AH1" s="15">
        <v>2043</v>
      </c>
      <c r="AI1" s="15">
        <v>2044</v>
      </c>
      <c r="AJ1" s="15">
        <v>2045</v>
      </c>
      <c r="AK1" s="15">
        <v>2046</v>
      </c>
      <c r="AL1" s="15">
        <v>2047</v>
      </c>
      <c r="AM1" s="15">
        <v>2048</v>
      </c>
      <c r="AN1" s="15">
        <v>2049</v>
      </c>
      <c r="AO1" s="15">
        <v>2050</v>
      </c>
      <c r="AP1" s="15"/>
    </row>
    <row r="2" spans="1:42" x14ac:dyDescent="0.4">
      <c r="A2" s="3">
        <v>1</v>
      </c>
      <c r="B2" s="3" t="s">
        <v>15</v>
      </c>
      <c r="C2" s="3" t="s">
        <v>175</v>
      </c>
      <c r="D2" s="3">
        <v>1</v>
      </c>
      <c r="E2" s="3" t="s">
        <v>338</v>
      </c>
      <c r="F2" s="3"/>
      <c r="G2" s="3" t="s">
        <v>395</v>
      </c>
      <c r="H2" s="3">
        <v>0</v>
      </c>
      <c r="I2" s="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4"/>
      <c r="V2" s="11"/>
      <c r="W2" s="11"/>
      <c r="X2" s="11"/>
      <c r="Y2" s="18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x14ac:dyDescent="0.4">
      <c r="A3" s="3">
        <v>1</v>
      </c>
      <c r="B3" s="3" t="s">
        <v>15</v>
      </c>
      <c r="C3" s="3" t="s">
        <v>175</v>
      </c>
      <c r="D3" s="3">
        <v>2</v>
      </c>
      <c r="E3" s="3" t="s">
        <v>339</v>
      </c>
      <c r="F3" s="3" t="s">
        <v>396</v>
      </c>
      <c r="G3" s="3" t="s">
        <v>397</v>
      </c>
      <c r="H3" s="3">
        <v>1.9</v>
      </c>
      <c r="I3" s="3">
        <f>I4*15.0654/100</f>
        <v>1.9989977952000002</v>
      </c>
      <c r="J3" s="11">
        <f>J4*16.9/100</f>
        <v>2.0148517999999997</v>
      </c>
      <c r="K3" s="11">
        <f>K4*24.6843/100</f>
        <v>2.1010535630999998</v>
      </c>
      <c r="L3" s="11">
        <f>L4*16.4425/100</f>
        <v>1.9603077349999998</v>
      </c>
      <c r="M3" s="11"/>
      <c r="N3" s="11"/>
      <c r="O3" s="11"/>
      <c r="P3" s="11"/>
      <c r="Q3" s="11"/>
      <c r="R3" s="11"/>
      <c r="S3" s="11"/>
      <c r="T3" s="11"/>
      <c r="U3" s="4"/>
      <c r="V3" s="11"/>
      <c r="W3" s="11"/>
      <c r="X3" s="11"/>
      <c r="Y3" s="18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42" t="s">
        <v>434</v>
      </c>
    </row>
    <row r="4" spans="1:42" x14ac:dyDescent="0.4">
      <c r="A4" s="3">
        <v>1</v>
      </c>
      <c r="B4" s="3" t="s">
        <v>15</v>
      </c>
      <c r="C4" s="3" t="s">
        <v>175</v>
      </c>
      <c r="D4" s="3">
        <v>3</v>
      </c>
      <c r="E4" s="3" t="s">
        <v>340</v>
      </c>
      <c r="F4" s="3" t="s">
        <v>396</v>
      </c>
      <c r="G4" s="3" t="s">
        <v>397</v>
      </c>
      <c r="H4" s="3">
        <v>1.9</v>
      </c>
      <c r="I4" s="3">
        <v>13.268800000000001</v>
      </c>
      <c r="J4" s="11">
        <v>11.9222</v>
      </c>
      <c r="K4" s="11">
        <v>8.5116999999999994</v>
      </c>
      <c r="L4" s="19">
        <f>+J4</f>
        <v>11.9222</v>
      </c>
      <c r="M4" s="11"/>
      <c r="N4" s="11"/>
      <c r="O4" s="11"/>
      <c r="P4" s="11"/>
      <c r="Q4" s="11"/>
      <c r="R4" s="11"/>
      <c r="S4" s="11"/>
      <c r="T4" s="11"/>
      <c r="U4" s="4"/>
      <c r="V4" s="11"/>
      <c r="W4" s="11"/>
      <c r="X4" s="11"/>
      <c r="Y4" s="18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 t="s">
        <v>435</v>
      </c>
    </row>
    <row r="5" spans="1:42" x14ac:dyDescent="0.4">
      <c r="A5" s="3">
        <v>1</v>
      </c>
      <c r="B5" s="3" t="s">
        <v>15</v>
      </c>
      <c r="C5" s="3" t="s">
        <v>175</v>
      </c>
      <c r="D5" s="3">
        <v>4</v>
      </c>
      <c r="E5" s="3" t="s">
        <v>341</v>
      </c>
      <c r="F5" s="3"/>
      <c r="G5" s="3" t="s">
        <v>398</v>
      </c>
      <c r="H5" s="3">
        <v>0</v>
      </c>
      <c r="I5" s="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4"/>
      <c r="V5" s="11"/>
      <c r="W5" s="11"/>
      <c r="X5" s="11"/>
      <c r="Y5" s="18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x14ac:dyDescent="0.4">
      <c r="A6" s="3">
        <v>1</v>
      </c>
      <c r="B6" s="3" t="s">
        <v>15</v>
      </c>
      <c r="C6" s="3" t="s">
        <v>175</v>
      </c>
      <c r="D6" s="3">
        <v>5</v>
      </c>
      <c r="E6" s="3" t="s">
        <v>342</v>
      </c>
      <c r="F6" s="3"/>
      <c r="G6" s="3" t="s">
        <v>398</v>
      </c>
      <c r="H6" s="3">
        <v>0</v>
      </c>
      <c r="I6" s="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4"/>
      <c r="V6" s="11"/>
      <c r="W6" s="11"/>
      <c r="X6" s="11"/>
      <c r="Y6" s="18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x14ac:dyDescent="0.4">
      <c r="A7" s="3">
        <v>1</v>
      </c>
      <c r="B7" s="3" t="s">
        <v>15</v>
      </c>
      <c r="C7" s="3" t="s">
        <v>175</v>
      </c>
      <c r="D7" s="3">
        <v>6</v>
      </c>
      <c r="E7" s="3" t="s">
        <v>343</v>
      </c>
      <c r="F7" s="3"/>
      <c r="G7" s="3" t="s">
        <v>398</v>
      </c>
      <c r="H7" s="3">
        <v>0</v>
      </c>
      <c r="I7" s="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4"/>
      <c r="V7" s="11"/>
      <c r="W7" s="11"/>
      <c r="X7" s="11"/>
      <c r="Y7" s="18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4">
      <c r="A8" s="3">
        <v>1</v>
      </c>
      <c r="B8" s="3" t="s">
        <v>15</v>
      </c>
      <c r="C8" s="3" t="s">
        <v>175</v>
      </c>
      <c r="D8" s="3">
        <v>7</v>
      </c>
      <c r="E8" s="3" t="s">
        <v>344</v>
      </c>
      <c r="F8" s="3"/>
      <c r="G8" s="3" t="s">
        <v>398</v>
      </c>
      <c r="H8" s="3">
        <v>0</v>
      </c>
      <c r="I8" s="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4"/>
      <c r="V8" s="11"/>
      <c r="W8" s="11"/>
      <c r="X8" s="11"/>
      <c r="Y8" s="18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4">
      <c r="A9" s="3">
        <v>1</v>
      </c>
      <c r="B9" s="3" t="s">
        <v>15</v>
      </c>
      <c r="C9" s="3" t="s">
        <v>175</v>
      </c>
      <c r="D9" s="3">
        <v>8</v>
      </c>
      <c r="E9" s="3" t="s">
        <v>345</v>
      </c>
      <c r="F9" s="3"/>
      <c r="G9" s="3" t="s">
        <v>398</v>
      </c>
      <c r="H9" s="3">
        <v>0</v>
      </c>
      <c r="I9" s="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4"/>
      <c r="V9" s="11"/>
      <c r="W9" s="11"/>
      <c r="X9" s="11"/>
      <c r="Y9" s="18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">
      <c r="A10" s="3">
        <v>1</v>
      </c>
      <c r="B10" s="3" t="s">
        <v>15</v>
      </c>
      <c r="C10" s="3" t="s">
        <v>175</v>
      </c>
      <c r="D10" s="3">
        <v>9</v>
      </c>
      <c r="E10" s="3" t="s">
        <v>346</v>
      </c>
      <c r="F10" s="3"/>
      <c r="G10" s="3" t="s">
        <v>398</v>
      </c>
      <c r="H10" s="3">
        <v>0</v>
      </c>
      <c r="I10" s="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4"/>
      <c r="V10" s="11"/>
      <c r="W10" s="11"/>
      <c r="X10" s="11"/>
      <c r="Y10" s="18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4">
      <c r="A11" s="3">
        <v>1</v>
      </c>
      <c r="B11" s="3" t="s">
        <v>15</v>
      </c>
      <c r="C11" s="3" t="s">
        <v>175</v>
      </c>
      <c r="D11" s="3">
        <v>10</v>
      </c>
      <c r="E11" s="3" t="s">
        <v>347</v>
      </c>
      <c r="F11" s="3"/>
      <c r="G11" s="3" t="s">
        <v>398</v>
      </c>
      <c r="H11" s="3">
        <v>0</v>
      </c>
      <c r="I11" s="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4"/>
      <c r="V11" s="11"/>
      <c r="W11" s="11"/>
      <c r="X11" s="11"/>
      <c r="Y11" s="18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x14ac:dyDescent="0.4">
      <c r="A12" s="7">
        <v>2</v>
      </c>
      <c r="B12" s="7" t="s">
        <v>16</v>
      </c>
      <c r="C12" s="7" t="s">
        <v>176</v>
      </c>
      <c r="D12" s="7">
        <v>1</v>
      </c>
      <c r="E12" s="7" t="s">
        <v>338</v>
      </c>
      <c r="F12" s="7"/>
      <c r="G12" s="7" t="s">
        <v>395</v>
      </c>
      <c r="H12" s="7">
        <v>0</v>
      </c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4"/>
      <c r="V12" s="11"/>
      <c r="W12" s="11"/>
      <c r="X12" s="11"/>
      <c r="Y12" s="18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4">
      <c r="A13" s="7">
        <v>2</v>
      </c>
      <c r="B13" s="7" t="s">
        <v>16</v>
      </c>
      <c r="C13" s="7" t="s">
        <v>176</v>
      </c>
      <c r="D13" s="7">
        <v>2</v>
      </c>
      <c r="E13" s="7" t="s">
        <v>339</v>
      </c>
      <c r="F13" s="7" t="s">
        <v>396</v>
      </c>
      <c r="G13" s="7" t="s">
        <v>397</v>
      </c>
      <c r="H13" s="7">
        <v>1.9</v>
      </c>
      <c r="I13" s="7">
        <f>I14*15.9349/100</f>
        <v>2.3783316297000003</v>
      </c>
      <c r="J13" s="11">
        <f>J14*18.2513/100</f>
        <v>2.4033129327</v>
      </c>
      <c r="K13" s="11">
        <f>K14*27.0679/100</f>
        <v>2.3585885343999999</v>
      </c>
      <c r="L13" s="11">
        <f>L14*15.9784/100</f>
        <v>2.1040197335999999</v>
      </c>
      <c r="M13" s="11"/>
      <c r="N13" s="11"/>
      <c r="O13" s="11"/>
      <c r="P13" s="11"/>
      <c r="Q13" s="11"/>
      <c r="R13" s="11"/>
      <c r="S13" s="11"/>
      <c r="T13" s="11"/>
      <c r="U13" s="4"/>
      <c r="V13" s="11"/>
      <c r="W13" s="11"/>
      <c r="X13" s="11"/>
      <c r="Y13" s="18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42" t="s">
        <v>434</v>
      </c>
    </row>
    <row r="14" spans="1:42" x14ac:dyDescent="0.4">
      <c r="A14" s="7">
        <v>2</v>
      </c>
      <c r="B14" s="7" t="s">
        <v>16</v>
      </c>
      <c r="C14" s="7" t="s">
        <v>176</v>
      </c>
      <c r="D14" s="7">
        <v>3</v>
      </c>
      <c r="E14" s="7" t="s">
        <v>340</v>
      </c>
      <c r="F14" s="7" t="s">
        <v>396</v>
      </c>
      <c r="G14" s="7" t="s">
        <v>397</v>
      </c>
      <c r="H14" s="7">
        <v>1.9</v>
      </c>
      <c r="I14" s="7">
        <v>14.9253</v>
      </c>
      <c r="J14" s="11">
        <v>13.167899999999999</v>
      </c>
      <c r="K14" s="11">
        <v>8.7135999999999996</v>
      </c>
      <c r="L14" s="19">
        <f>+J14</f>
        <v>13.167899999999999</v>
      </c>
      <c r="M14" s="11"/>
      <c r="N14" s="11"/>
      <c r="O14" s="11"/>
      <c r="P14" s="11"/>
      <c r="Q14" s="11"/>
      <c r="R14" s="11"/>
      <c r="S14" s="11"/>
      <c r="T14" s="11"/>
      <c r="U14" s="4"/>
      <c r="V14" s="11"/>
      <c r="W14" s="11"/>
      <c r="X14" s="11"/>
      <c r="Y14" s="18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 t="s">
        <v>435</v>
      </c>
    </row>
    <row r="15" spans="1:42" x14ac:dyDescent="0.4">
      <c r="A15" s="7">
        <v>2</v>
      </c>
      <c r="B15" s="7" t="s">
        <v>16</v>
      </c>
      <c r="C15" s="7" t="s">
        <v>176</v>
      </c>
      <c r="D15" s="7">
        <v>4</v>
      </c>
      <c r="E15" s="7" t="s">
        <v>341</v>
      </c>
      <c r="F15" s="7"/>
      <c r="G15" s="7" t="s">
        <v>398</v>
      </c>
      <c r="H15" s="7">
        <v>0</v>
      </c>
      <c r="I15" s="7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4"/>
      <c r="V15" s="11"/>
      <c r="W15" s="11"/>
      <c r="X15" s="11"/>
      <c r="Y15" s="18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4">
      <c r="A16" s="7">
        <v>2</v>
      </c>
      <c r="B16" s="7" t="s">
        <v>16</v>
      </c>
      <c r="C16" s="7" t="s">
        <v>176</v>
      </c>
      <c r="D16" s="7">
        <v>5</v>
      </c>
      <c r="E16" s="7" t="s">
        <v>342</v>
      </c>
      <c r="F16" s="7"/>
      <c r="G16" s="7" t="s">
        <v>398</v>
      </c>
      <c r="H16" s="7">
        <v>0</v>
      </c>
      <c r="I16" s="44"/>
      <c r="J16" s="45"/>
      <c r="K16" s="45"/>
      <c r="L16" s="11"/>
      <c r="M16" s="11"/>
      <c r="N16" s="11"/>
      <c r="O16" s="11"/>
      <c r="P16" s="11"/>
      <c r="Q16" s="11"/>
      <c r="R16" s="11"/>
      <c r="S16" s="11"/>
      <c r="T16" s="11"/>
      <c r="U16" s="4"/>
      <c r="V16" s="11"/>
      <c r="W16" s="11"/>
      <c r="X16" s="11"/>
      <c r="Y16" s="18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4">
      <c r="A17" s="7">
        <v>2</v>
      </c>
      <c r="B17" s="7" t="s">
        <v>16</v>
      </c>
      <c r="C17" s="7" t="s">
        <v>176</v>
      </c>
      <c r="D17" s="7">
        <v>6</v>
      </c>
      <c r="E17" s="7" t="s">
        <v>343</v>
      </c>
      <c r="F17" s="7"/>
      <c r="G17" s="7" t="s">
        <v>398</v>
      </c>
      <c r="H17" s="7">
        <v>0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4"/>
      <c r="V17" s="11"/>
      <c r="W17" s="11"/>
      <c r="X17" s="11"/>
      <c r="Y17" s="18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x14ac:dyDescent="0.4">
      <c r="A18" s="7">
        <v>2</v>
      </c>
      <c r="B18" s="7" t="s">
        <v>16</v>
      </c>
      <c r="C18" s="7" t="s">
        <v>176</v>
      </c>
      <c r="D18" s="7">
        <v>7</v>
      </c>
      <c r="E18" s="7" t="s">
        <v>344</v>
      </c>
      <c r="F18" s="7"/>
      <c r="G18" s="7" t="s">
        <v>398</v>
      </c>
      <c r="H18" s="7">
        <v>0</v>
      </c>
      <c r="I18" s="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4"/>
      <c r="V18" s="11"/>
      <c r="W18" s="11"/>
      <c r="X18" s="11"/>
      <c r="Y18" s="1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4">
      <c r="A19" s="7">
        <v>2</v>
      </c>
      <c r="B19" s="7" t="s">
        <v>16</v>
      </c>
      <c r="C19" s="7" t="s">
        <v>176</v>
      </c>
      <c r="D19" s="7">
        <v>8</v>
      </c>
      <c r="E19" s="7" t="s">
        <v>345</v>
      </c>
      <c r="F19" s="7"/>
      <c r="G19" s="7" t="s">
        <v>398</v>
      </c>
      <c r="H19" s="7">
        <v>0</v>
      </c>
      <c r="I19" s="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4"/>
      <c r="V19" s="11"/>
      <c r="W19" s="11"/>
      <c r="X19" s="11"/>
      <c r="Y19" s="18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x14ac:dyDescent="0.4">
      <c r="A20" s="7">
        <v>2</v>
      </c>
      <c r="B20" s="7" t="s">
        <v>16</v>
      </c>
      <c r="C20" s="7" t="s">
        <v>176</v>
      </c>
      <c r="D20" s="7">
        <v>9</v>
      </c>
      <c r="E20" s="7" t="s">
        <v>346</v>
      </c>
      <c r="F20" s="7"/>
      <c r="G20" s="7" t="s">
        <v>398</v>
      </c>
      <c r="H20" s="7">
        <v>0</v>
      </c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4"/>
      <c r="V20" s="11"/>
      <c r="W20" s="11"/>
      <c r="X20" s="11"/>
      <c r="Y20" s="18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x14ac:dyDescent="0.4">
      <c r="A21" s="7">
        <v>2</v>
      </c>
      <c r="B21" s="7" t="s">
        <v>16</v>
      </c>
      <c r="C21" s="7" t="s">
        <v>176</v>
      </c>
      <c r="D21" s="7">
        <v>10</v>
      </c>
      <c r="E21" s="7" t="s">
        <v>347</v>
      </c>
      <c r="F21" s="7"/>
      <c r="G21" s="7" t="s">
        <v>398</v>
      </c>
      <c r="H21" s="7">
        <v>0</v>
      </c>
      <c r="I21" s="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4"/>
      <c r="V21" s="11"/>
      <c r="W21" s="11"/>
      <c r="X21" s="11"/>
      <c r="Y21" s="18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2" x14ac:dyDescent="0.4">
      <c r="A22" s="3">
        <v>3</v>
      </c>
      <c r="B22" s="3" t="s">
        <v>17</v>
      </c>
      <c r="C22" s="3" t="s">
        <v>177</v>
      </c>
      <c r="D22" s="3">
        <v>1</v>
      </c>
      <c r="E22" s="3" t="s">
        <v>338</v>
      </c>
      <c r="F22" s="3" t="s">
        <v>396</v>
      </c>
      <c r="G22" s="3" t="s">
        <v>385</v>
      </c>
      <c r="H22" s="3">
        <v>0</v>
      </c>
      <c r="I22" s="3">
        <v>234.55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4"/>
      <c r="V22" s="11"/>
      <c r="W22" s="11"/>
      <c r="X22" s="11"/>
      <c r="Y22" s="18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4" t="s">
        <v>402</v>
      </c>
    </row>
    <row r="23" spans="1:42" ht="29.15" x14ac:dyDescent="0.4">
      <c r="A23" s="3">
        <v>3</v>
      </c>
      <c r="B23" s="3" t="s">
        <v>17</v>
      </c>
      <c r="C23" s="3" t="s">
        <v>177</v>
      </c>
      <c r="D23" s="3">
        <v>2</v>
      </c>
      <c r="E23" s="3" t="s">
        <v>339</v>
      </c>
      <c r="F23" s="3" t="s">
        <v>396</v>
      </c>
      <c r="G23" s="3" t="s">
        <v>397</v>
      </c>
      <c r="H23" s="3">
        <v>1.9</v>
      </c>
      <c r="I23" s="3">
        <v>3.0782560947854494</v>
      </c>
      <c r="J23" s="11">
        <v>3.1039448855435956</v>
      </c>
      <c r="K23" s="11">
        <v>3.1905801799574851</v>
      </c>
      <c r="L23" s="11"/>
      <c r="M23" s="11"/>
      <c r="N23" s="11"/>
      <c r="O23" s="11"/>
      <c r="P23" s="11"/>
      <c r="Q23" s="11"/>
      <c r="R23" s="11"/>
      <c r="S23" s="11"/>
      <c r="T23" s="11"/>
      <c r="U23" s="4"/>
      <c r="V23" s="11"/>
      <c r="W23" s="11"/>
      <c r="X23" s="11"/>
      <c r="Y23" s="18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42" t="s">
        <v>439</v>
      </c>
    </row>
    <row r="24" spans="1:42" x14ac:dyDescent="0.4">
      <c r="A24" s="3">
        <v>3</v>
      </c>
      <c r="B24" s="3" t="s">
        <v>17</v>
      </c>
      <c r="C24" s="3" t="s">
        <v>177</v>
      </c>
      <c r="D24" s="3">
        <v>3</v>
      </c>
      <c r="E24" s="3" t="s">
        <v>340</v>
      </c>
      <c r="F24" s="3" t="s">
        <v>396</v>
      </c>
      <c r="G24" s="3" t="s">
        <v>397</v>
      </c>
      <c r="H24" s="3">
        <v>1.9</v>
      </c>
      <c r="I24" s="20">
        <v>12.2979</v>
      </c>
      <c r="J24" s="21">
        <v>8.3219999999999992</v>
      </c>
      <c r="K24" s="21">
        <v>6.524</v>
      </c>
      <c r="L24" s="19">
        <f>+J24</f>
        <v>8.3219999999999992</v>
      </c>
      <c r="M24" s="11"/>
      <c r="N24" s="11"/>
      <c r="O24" s="11"/>
      <c r="P24" s="11"/>
      <c r="Q24" s="11"/>
      <c r="R24" s="11"/>
      <c r="S24" s="11"/>
      <c r="T24" s="11"/>
      <c r="U24" s="4"/>
      <c r="V24" s="11"/>
      <c r="W24" s="11"/>
      <c r="X24" s="11"/>
      <c r="Y24" s="18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 t="s">
        <v>435</v>
      </c>
    </row>
    <row r="25" spans="1:42" x14ac:dyDescent="0.4">
      <c r="A25" s="3">
        <v>3</v>
      </c>
      <c r="B25" s="3" t="s">
        <v>17</v>
      </c>
      <c r="C25" s="3" t="s">
        <v>177</v>
      </c>
      <c r="D25" s="3">
        <v>4</v>
      </c>
      <c r="E25" s="3" t="s">
        <v>341</v>
      </c>
      <c r="F25" s="3" t="s">
        <v>400</v>
      </c>
      <c r="G25" s="3" t="s">
        <v>385</v>
      </c>
      <c r="H25" s="3">
        <v>0</v>
      </c>
      <c r="I25" s="3">
        <v>8.16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4"/>
      <c r="V25" s="11"/>
      <c r="W25" s="11"/>
      <c r="X25" s="11"/>
      <c r="Y25" s="18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401</v>
      </c>
    </row>
    <row r="26" spans="1:42" x14ac:dyDescent="0.4">
      <c r="A26" s="3">
        <v>3</v>
      </c>
      <c r="B26" s="3" t="s">
        <v>17</v>
      </c>
      <c r="C26" s="3" t="s">
        <v>177</v>
      </c>
      <c r="D26" s="3">
        <v>5</v>
      </c>
      <c r="E26" s="3" t="s">
        <v>342</v>
      </c>
      <c r="F26" s="3"/>
      <c r="G26" s="3" t="s">
        <v>398</v>
      </c>
      <c r="H26" s="3">
        <v>0</v>
      </c>
      <c r="I26" s="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4"/>
      <c r="V26" s="11"/>
      <c r="W26" s="11"/>
      <c r="X26" s="11"/>
      <c r="Y26" s="18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x14ac:dyDescent="0.4">
      <c r="A27" s="3">
        <v>3</v>
      </c>
      <c r="B27" s="3" t="s">
        <v>17</v>
      </c>
      <c r="C27" s="3" t="s">
        <v>177</v>
      </c>
      <c r="D27" s="3">
        <v>6</v>
      </c>
      <c r="E27" s="3" t="s">
        <v>343</v>
      </c>
      <c r="F27" s="3"/>
      <c r="G27" s="3" t="s">
        <v>398</v>
      </c>
      <c r="H27" s="3">
        <v>0</v>
      </c>
      <c r="I27" s="6"/>
      <c r="J27" s="45"/>
      <c r="K27" s="45"/>
      <c r="L27" s="11"/>
      <c r="M27" s="11"/>
      <c r="N27" s="11"/>
      <c r="O27" s="11"/>
      <c r="P27" s="11"/>
      <c r="Q27" s="11"/>
      <c r="R27" s="11"/>
      <c r="S27" s="11"/>
      <c r="T27" s="11"/>
      <c r="U27" s="4"/>
      <c r="V27" s="11"/>
      <c r="W27" s="11"/>
      <c r="X27" s="11"/>
      <c r="Y27" s="18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x14ac:dyDescent="0.4">
      <c r="A28" s="3">
        <v>3</v>
      </c>
      <c r="B28" s="3" t="s">
        <v>17</v>
      </c>
      <c r="C28" s="3" t="s">
        <v>177</v>
      </c>
      <c r="D28" s="3">
        <v>7</v>
      </c>
      <c r="E28" s="3" t="s">
        <v>344</v>
      </c>
      <c r="F28" s="3"/>
      <c r="G28" s="3" t="s">
        <v>398</v>
      </c>
      <c r="H28" s="3">
        <v>0</v>
      </c>
      <c r="I28" s="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4"/>
      <c r="V28" s="11"/>
      <c r="W28" s="11"/>
      <c r="X28" s="11"/>
      <c r="Y28" s="18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x14ac:dyDescent="0.4">
      <c r="A29" s="3">
        <v>3</v>
      </c>
      <c r="B29" s="3" t="s">
        <v>17</v>
      </c>
      <c r="C29" s="3" t="s">
        <v>177</v>
      </c>
      <c r="D29" s="3">
        <v>8</v>
      </c>
      <c r="E29" s="3" t="s">
        <v>345</v>
      </c>
      <c r="F29" s="3"/>
      <c r="G29" s="3" t="s">
        <v>398</v>
      </c>
      <c r="H29" s="3">
        <v>0</v>
      </c>
      <c r="I29" s="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4"/>
      <c r="V29" s="11"/>
      <c r="W29" s="11"/>
      <c r="X29" s="11"/>
      <c r="Y29" s="18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x14ac:dyDescent="0.4">
      <c r="A30" s="3">
        <v>3</v>
      </c>
      <c r="B30" s="3" t="s">
        <v>17</v>
      </c>
      <c r="C30" s="3" t="s">
        <v>177</v>
      </c>
      <c r="D30" s="3">
        <v>9</v>
      </c>
      <c r="E30" s="3" t="s">
        <v>346</v>
      </c>
      <c r="F30" s="3"/>
      <c r="G30" s="3" t="s">
        <v>398</v>
      </c>
      <c r="H30" s="3">
        <v>0</v>
      </c>
      <c r="I30" s="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"/>
      <c r="V30" s="11"/>
      <c r="W30" s="11"/>
      <c r="X30" s="11"/>
      <c r="Y30" s="18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x14ac:dyDescent="0.4">
      <c r="A31" s="3">
        <v>3</v>
      </c>
      <c r="B31" s="3" t="s">
        <v>17</v>
      </c>
      <c r="C31" s="3" t="s">
        <v>177</v>
      </c>
      <c r="D31" s="3">
        <v>10</v>
      </c>
      <c r="E31" s="3" t="s">
        <v>347</v>
      </c>
      <c r="F31" s="3"/>
      <c r="G31" s="3" t="s">
        <v>398</v>
      </c>
      <c r="H31" s="3">
        <v>0</v>
      </c>
      <c r="I31" s="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4"/>
      <c r="V31" s="11"/>
      <c r="W31" s="11"/>
      <c r="X31" s="11"/>
      <c r="Y31" s="18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x14ac:dyDescent="0.4">
      <c r="A32" s="7">
        <v>4</v>
      </c>
      <c r="B32" s="7" t="s">
        <v>18</v>
      </c>
      <c r="C32" s="7" t="s">
        <v>178</v>
      </c>
      <c r="D32" s="7">
        <v>1</v>
      </c>
      <c r="E32" s="7" t="s">
        <v>338</v>
      </c>
      <c r="F32" s="7"/>
      <c r="G32" s="7" t="s">
        <v>395</v>
      </c>
      <c r="H32" s="7">
        <v>0</v>
      </c>
      <c r="I32" s="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4"/>
      <c r="V32" s="11"/>
      <c r="W32" s="11"/>
      <c r="X32" s="11"/>
      <c r="Y32" s="18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x14ac:dyDescent="0.4">
      <c r="A33" s="7">
        <v>4</v>
      </c>
      <c r="B33" s="7" t="s">
        <v>18</v>
      </c>
      <c r="C33" s="7" t="s">
        <v>178</v>
      </c>
      <c r="D33" s="7">
        <v>2</v>
      </c>
      <c r="E33" s="7" t="s">
        <v>339</v>
      </c>
      <c r="F33" s="7" t="s">
        <v>396</v>
      </c>
      <c r="G33" s="7" t="s">
        <v>397</v>
      </c>
      <c r="H33" s="7">
        <v>1.9</v>
      </c>
      <c r="I33" s="7">
        <v>1.9989977952000002</v>
      </c>
      <c r="J33" s="11">
        <v>2.0148517999999997</v>
      </c>
      <c r="K33" s="11">
        <v>2.1010535630999998</v>
      </c>
      <c r="L33" s="11">
        <v>1.9603077349999998</v>
      </c>
      <c r="M33" s="11"/>
      <c r="N33" s="11"/>
      <c r="O33" s="11"/>
      <c r="P33" s="11"/>
      <c r="Q33" s="11"/>
      <c r="R33" s="11"/>
      <c r="S33" s="11"/>
      <c r="T33" s="11"/>
      <c r="U33" s="4"/>
      <c r="V33" s="11"/>
      <c r="W33" s="11"/>
      <c r="X33" s="11"/>
      <c r="Y33" s="18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 t="s">
        <v>438</v>
      </c>
    </row>
    <row r="34" spans="1:42" x14ac:dyDescent="0.4">
      <c r="A34" s="7">
        <v>4</v>
      </c>
      <c r="B34" s="7" t="s">
        <v>18</v>
      </c>
      <c r="C34" s="7" t="s">
        <v>178</v>
      </c>
      <c r="D34" s="7">
        <v>3</v>
      </c>
      <c r="E34" s="7" t="s">
        <v>340</v>
      </c>
      <c r="F34" s="7" t="s">
        <v>396</v>
      </c>
      <c r="G34" s="7" t="s">
        <v>397</v>
      </c>
      <c r="H34" s="7">
        <v>1.9</v>
      </c>
      <c r="I34" s="7">
        <v>10.182700000000001</v>
      </c>
      <c r="J34" s="11">
        <f>+I34*J4/I4</f>
        <v>9.1492965407572662</v>
      </c>
      <c r="K34" s="11">
        <f>+I34*K4/I4</f>
        <v>6.5320215535692752</v>
      </c>
      <c r="L34" s="19">
        <f>+J34</f>
        <v>9.1492965407572662</v>
      </c>
      <c r="M34" s="11"/>
      <c r="N34" s="11"/>
      <c r="O34" s="11"/>
      <c r="P34" s="11"/>
      <c r="Q34" s="11"/>
      <c r="R34" s="11"/>
      <c r="S34" s="11"/>
      <c r="T34" s="11"/>
      <c r="U34" s="4"/>
      <c r="V34" s="11"/>
      <c r="W34" s="11"/>
      <c r="X34" s="11"/>
      <c r="Y34" s="1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 t="s">
        <v>435</v>
      </c>
    </row>
    <row r="35" spans="1:42" x14ac:dyDescent="0.4">
      <c r="A35" s="7">
        <v>4</v>
      </c>
      <c r="B35" s="7" t="s">
        <v>18</v>
      </c>
      <c r="C35" s="7" t="s">
        <v>178</v>
      </c>
      <c r="D35" s="7">
        <v>4</v>
      </c>
      <c r="E35" s="7" t="s">
        <v>341</v>
      </c>
      <c r="F35" s="7"/>
      <c r="G35" s="7" t="s">
        <v>398</v>
      </c>
      <c r="H35" s="7">
        <v>0</v>
      </c>
      <c r="I35" s="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4"/>
      <c r="V35" s="11"/>
      <c r="W35" s="11"/>
      <c r="X35" s="11"/>
      <c r="Y35" s="18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x14ac:dyDescent="0.4">
      <c r="A36" s="7">
        <v>4</v>
      </c>
      <c r="B36" s="7" t="s">
        <v>18</v>
      </c>
      <c r="C36" s="7" t="s">
        <v>178</v>
      </c>
      <c r="D36" s="7">
        <v>5</v>
      </c>
      <c r="E36" s="7" t="s">
        <v>342</v>
      </c>
      <c r="F36" s="7"/>
      <c r="G36" s="7" t="s">
        <v>398</v>
      </c>
      <c r="H36" s="7">
        <v>0</v>
      </c>
      <c r="I36" s="7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4"/>
      <c r="V36" s="11"/>
      <c r="W36" s="11"/>
      <c r="X36" s="11"/>
      <c r="Y36" s="1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x14ac:dyDescent="0.4">
      <c r="A37" s="7">
        <v>4</v>
      </c>
      <c r="B37" s="7" t="s">
        <v>18</v>
      </c>
      <c r="C37" s="7" t="s">
        <v>178</v>
      </c>
      <c r="D37" s="7">
        <v>6</v>
      </c>
      <c r="E37" s="7" t="s">
        <v>343</v>
      </c>
      <c r="F37" s="7"/>
      <c r="G37" s="7" t="s">
        <v>398</v>
      </c>
      <c r="H37" s="7">
        <v>0</v>
      </c>
      <c r="I37" s="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4"/>
      <c r="V37" s="11"/>
      <c r="W37" s="11"/>
      <c r="X37" s="11"/>
      <c r="Y37" s="1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x14ac:dyDescent="0.4">
      <c r="A38" s="7">
        <v>4</v>
      </c>
      <c r="B38" s="7" t="s">
        <v>18</v>
      </c>
      <c r="C38" s="7" t="s">
        <v>178</v>
      </c>
      <c r="D38" s="7">
        <v>7</v>
      </c>
      <c r="E38" s="7" t="s">
        <v>344</v>
      </c>
      <c r="F38" s="7"/>
      <c r="G38" s="7" t="s">
        <v>398</v>
      </c>
      <c r="H38" s="7">
        <v>0</v>
      </c>
      <c r="I38" s="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4"/>
      <c r="V38" s="11"/>
      <c r="W38" s="11"/>
      <c r="X38" s="11"/>
      <c r="Y38" s="1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x14ac:dyDescent="0.4">
      <c r="A39" s="7">
        <v>4</v>
      </c>
      <c r="B39" s="7" t="s">
        <v>18</v>
      </c>
      <c r="C39" s="7" t="s">
        <v>178</v>
      </c>
      <c r="D39" s="7">
        <v>8</v>
      </c>
      <c r="E39" s="7" t="s">
        <v>345</v>
      </c>
      <c r="F39" s="7"/>
      <c r="G39" s="7" t="s">
        <v>398</v>
      </c>
      <c r="H39" s="7">
        <v>0</v>
      </c>
      <c r="I39" s="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4"/>
      <c r="V39" s="11"/>
      <c r="W39" s="11"/>
      <c r="X39" s="11"/>
      <c r="Y39" s="18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x14ac:dyDescent="0.4">
      <c r="A40" s="7">
        <v>4</v>
      </c>
      <c r="B40" s="7" t="s">
        <v>18</v>
      </c>
      <c r="C40" s="7" t="s">
        <v>178</v>
      </c>
      <c r="D40" s="7">
        <v>9</v>
      </c>
      <c r="E40" s="7" t="s">
        <v>346</v>
      </c>
      <c r="F40" s="7"/>
      <c r="G40" s="7" t="s">
        <v>398</v>
      </c>
      <c r="H40" s="7">
        <v>0</v>
      </c>
      <c r="I40" s="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4"/>
      <c r="V40" s="11"/>
      <c r="W40" s="11"/>
      <c r="X40" s="11"/>
      <c r="Y40" s="18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x14ac:dyDescent="0.4">
      <c r="A41" s="7">
        <v>4</v>
      </c>
      <c r="B41" s="7" t="s">
        <v>18</v>
      </c>
      <c r="C41" s="7" t="s">
        <v>178</v>
      </c>
      <c r="D41" s="7">
        <v>10</v>
      </c>
      <c r="E41" s="7" t="s">
        <v>347</v>
      </c>
      <c r="F41" s="7"/>
      <c r="G41" s="7" t="s">
        <v>398</v>
      </c>
      <c r="H41" s="7">
        <v>0</v>
      </c>
      <c r="I41" s="7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4"/>
      <c r="V41" s="11"/>
      <c r="W41" s="11"/>
      <c r="X41" s="11"/>
      <c r="Y41" s="18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x14ac:dyDescent="0.4">
      <c r="A42" s="3">
        <v>5</v>
      </c>
      <c r="B42" s="3" t="s">
        <v>19</v>
      </c>
      <c r="C42" s="3" t="s">
        <v>179</v>
      </c>
      <c r="D42" s="3">
        <v>1</v>
      </c>
      <c r="E42" s="3" t="s">
        <v>338</v>
      </c>
      <c r="F42" s="3"/>
      <c r="G42" s="3" t="s">
        <v>395</v>
      </c>
      <c r="H42" s="3">
        <v>0</v>
      </c>
      <c r="I42" s="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4"/>
      <c r="V42" s="11"/>
      <c r="W42" s="11"/>
      <c r="X42" s="11"/>
      <c r="Y42" s="18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x14ac:dyDescent="0.4">
      <c r="A43" s="3">
        <v>5</v>
      </c>
      <c r="B43" s="3" t="s">
        <v>19</v>
      </c>
      <c r="C43" s="3" t="s">
        <v>179</v>
      </c>
      <c r="D43" s="3">
        <v>2</v>
      </c>
      <c r="E43" s="3" t="s">
        <v>339</v>
      </c>
      <c r="F43" s="3" t="s">
        <v>396</v>
      </c>
      <c r="G43" s="3" t="s">
        <v>397</v>
      </c>
      <c r="H43" s="3">
        <v>1.9</v>
      </c>
      <c r="I43" s="3">
        <v>1.9989977952000002</v>
      </c>
      <c r="J43" s="11">
        <v>2.0148517999999997</v>
      </c>
      <c r="K43" s="11">
        <v>2.1010535630999998</v>
      </c>
      <c r="L43" s="11">
        <v>1.9603077349999998</v>
      </c>
      <c r="M43" s="11"/>
      <c r="N43" s="11"/>
      <c r="O43" s="11"/>
      <c r="P43" s="11"/>
      <c r="Q43" s="11"/>
      <c r="R43" s="11"/>
      <c r="S43" s="11"/>
      <c r="T43" s="11"/>
      <c r="U43" s="4"/>
      <c r="V43" s="11"/>
      <c r="W43" s="11"/>
      <c r="X43" s="11"/>
      <c r="Y43" s="18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 t="s">
        <v>438</v>
      </c>
    </row>
    <row r="44" spans="1:42" x14ac:dyDescent="0.4">
      <c r="A44" s="3">
        <v>5</v>
      </c>
      <c r="B44" s="3" t="s">
        <v>19</v>
      </c>
      <c r="C44" s="3" t="s">
        <v>179</v>
      </c>
      <c r="D44" s="3">
        <v>3</v>
      </c>
      <c r="E44" s="3" t="s">
        <v>340</v>
      </c>
      <c r="F44" s="3" t="s">
        <v>396</v>
      </c>
      <c r="G44" s="3" t="s">
        <v>397</v>
      </c>
      <c r="H44" s="3">
        <v>1.9</v>
      </c>
      <c r="I44" s="3">
        <f>J44*(1-1.9/100)</f>
        <v>2.5929375617044839</v>
      </c>
      <c r="J44" s="11">
        <f>K44*(1-1.9/100)</f>
        <v>2.6431575552543158</v>
      </c>
      <c r="K44" s="11">
        <v>2.6943502092296798</v>
      </c>
      <c r="L44" s="11"/>
      <c r="M44" s="11"/>
      <c r="N44" s="11"/>
      <c r="O44" s="11"/>
      <c r="P44" s="11"/>
      <c r="Q44" s="11"/>
      <c r="R44" s="11"/>
      <c r="S44" s="11"/>
      <c r="T44" s="11"/>
      <c r="U44" s="4"/>
      <c r="V44" s="11"/>
      <c r="W44" s="11"/>
      <c r="X44" s="11"/>
      <c r="Y44" s="18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43" t="s">
        <v>437</v>
      </c>
    </row>
    <row r="45" spans="1:42" x14ac:dyDescent="0.4">
      <c r="A45" s="3">
        <v>5</v>
      </c>
      <c r="B45" s="3" t="s">
        <v>19</v>
      </c>
      <c r="C45" s="3" t="s">
        <v>179</v>
      </c>
      <c r="D45" s="3">
        <v>4</v>
      </c>
      <c r="E45" s="3" t="s">
        <v>341</v>
      </c>
      <c r="F45" s="3"/>
      <c r="G45" s="3" t="s">
        <v>398</v>
      </c>
      <c r="H45" s="3">
        <v>0</v>
      </c>
      <c r="I45" s="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4"/>
      <c r="V45" s="11"/>
      <c r="W45" s="11"/>
      <c r="X45" s="11"/>
      <c r="Y45" s="18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x14ac:dyDescent="0.4">
      <c r="A46" s="3">
        <v>5</v>
      </c>
      <c r="B46" s="3" t="s">
        <v>19</v>
      </c>
      <c r="C46" s="3" t="s">
        <v>179</v>
      </c>
      <c r="D46" s="3">
        <v>5</v>
      </c>
      <c r="E46" s="3" t="s">
        <v>342</v>
      </c>
      <c r="F46" s="3"/>
      <c r="G46" s="3" t="s">
        <v>398</v>
      </c>
      <c r="H46" s="3">
        <v>0</v>
      </c>
      <c r="I46" s="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4"/>
      <c r="V46" s="11"/>
      <c r="W46" s="11"/>
      <c r="X46" s="11"/>
      <c r="Y46" s="18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x14ac:dyDescent="0.4">
      <c r="A47" s="3">
        <v>5</v>
      </c>
      <c r="B47" s="3" t="s">
        <v>19</v>
      </c>
      <c r="C47" s="3" t="s">
        <v>179</v>
      </c>
      <c r="D47" s="3">
        <v>6</v>
      </c>
      <c r="E47" s="3" t="s">
        <v>343</v>
      </c>
      <c r="F47" s="3"/>
      <c r="G47" s="3" t="s">
        <v>398</v>
      </c>
      <c r="H47" s="3">
        <v>0</v>
      </c>
      <c r="I47" s="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4"/>
      <c r="V47" s="11"/>
      <c r="W47" s="11"/>
      <c r="X47" s="11"/>
      <c r="Y47" s="18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x14ac:dyDescent="0.4">
      <c r="A48" s="3">
        <v>5</v>
      </c>
      <c r="B48" s="3" t="s">
        <v>19</v>
      </c>
      <c r="C48" s="3" t="s">
        <v>179</v>
      </c>
      <c r="D48" s="3">
        <v>7</v>
      </c>
      <c r="E48" s="3" t="s">
        <v>344</v>
      </c>
      <c r="F48" s="3"/>
      <c r="G48" s="3" t="s">
        <v>398</v>
      </c>
      <c r="H48" s="3">
        <v>0</v>
      </c>
      <c r="I48" s="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4"/>
      <c r="V48" s="11"/>
      <c r="W48" s="11"/>
      <c r="X48" s="11"/>
      <c r="Y48" s="18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x14ac:dyDescent="0.4">
      <c r="A49" s="3">
        <v>5</v>
      </c>
      <c r="B49" s="3" t="s">
        <v>19</v>
      </c>
      <c r="C49" s="3" t="s">
        <v>179</v>
      </c>
      <c r="D49" s="3">
        <v>8</v>
      </c>
      <c r="E49" s="3" t="s">
        <v>345</v>
      </c>
      <c r="F49" s="3"/>
      <c r="G49" s="3" t="s">
        <v>398</v>
      </c>
      <c r="H49" s="3">
        <v>0</v>
      </c>
      <c r="I49" s="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4"/>
      <c r="V49" s="11"/>
      <c r="W49" s="11"/>
      <c r="X49" s="11"/>
      <c r="Y49" s="18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x14ac:dyDescent="0.4">
      <c r="A50" s="3">
        <v>5</v>
      </c>
      <c r="B50" s="3" t="s">
        <v>19</v>
      </c>
      <c r="C50" s="3" t="s">
        <v>179</v>
      </c>
      <c r="D50" s="3">
        <v>9</v>
      </c>
      <c r="E50" s="3" t="s">
        <v>346</v>
      </c>
      <c r="F50" s="3"/>
      <c r="G50" s="3" t="s">
        <v>398</v>
      </c>
      <c r="H50" s="3">
        <v>0</v>
      </c>
      <c r="I50" s="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23"/>
      <c r="V50" s="11"/>
      <c r="W50" s="11"/>
      <c r="X50" s="11"/>
      <c r="Y50" s="18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x14ac:dyDescent="0.4">
      <c r="A51" s="3">
        <v>5</v>
      </c>
      <c r="B51" s="3" t="s">
        <v>19</v>
      </c>
      <c r="C51" s="3" t="s">
        <v>179</v>
      </c>
      <c r="D51" s="3">
        <v>10</v>
      </c>
      <c r="E51" s="3" t="s">
        <v>347</v>
      </c>
      <c r="F51" s="3"/>
      <c r="G51" s="3" t="s">
        <v>398</v>
      </c>
      <c r="H51" s="3">
        <v>0</v>
      </c>
      <c r="I51" s="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"/>
      <c r="V51" s="11"/>
      <c r="W51" s="11"/>
      <c r="X51" s="11"/>
      <c r="Y51" s="18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x14ac:dyDescent="0.4">
      <c r="A52" s="7">
        <v>6</v>
      </c>
      <c r="B52" s="7" t="s">
        <v>20</v>
      </c>
      <c r="C52" s="7" t="s">
        <v>180</v>
      </c>
      <c r="D52" s="7">
        <v>1</v>
      </c>
      <c r="E52" s="7" t="s">
        <v>338</v>
      </c>
      <c r="F52" s="7"/>
      <c r="G52" s="7" t="s">
        <v>395</v>
      </c>
      <c r="H52" s="7">
        <v>0</v>
      </c>
      <c r="I52" s="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"/>
      <c r="V52" s="11"/>
      <c r="W52" s="11"/>
      <c r="X52" s="11"/>
      <c r="Y52" s="18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x14ac:dyDescent="0.4">
      <c r="A53" s="7">
        <v>6</v>
      </c>
      <c r="B53" s="7" t="s">
        <v>20</v>
      </c>
      <c r="C53" s="7" t="s">
        <v>180</v>
      </c>
      <c r="D53" s="7">
        <v>2</v>
      </c>
      <c r="E53" s="7" t="s">
        <v>339</v>
      </c>
      <c r="F53" s="7" t="s">
        <v>396</v>
      </c>
      <c r="G53" s="7" t="s">
        <v>371</v>
      </c>
      <c r="H53" s="7">
        <v>0</v>
      </c>
      <c r="I53" s="46">
        <f>4.3481+3.07825609478545</f>
        <v>7.426356094785449</v>
      </c>
      <c r="J53" s="47">
        <f>4.3481+3.1039448855436</f>
        <v>7.4520448855436001</v>
      </c>
      <c r="K53" s="47">
        <f>4.3481+3.19058017995749</f>
        <v>7.5386801799574901</v>
      </c>
      <c r="L53" s="11">
        <f>4.3481+3.25120120337668</f>
        <v>7.5993012033766796</v>
      </c>
      <c r="M53" s="11">
        <f>4.3481+3.31297402624083</f>
        <v>7.6610740262408292</v>
      </c>
      <c r="N53" s="11">
        <f>4.3481+3.37592053273941</f>
        <v>7.7240205327394094</v>
      </c>
      <c r="O53" s="11">
        <f>4.3481+3.44006302286146</f>
        <v>7.7881630228614593</v>
      </c>
      <c r="P53" s="11">
        <f>4.3481+3.50542422029583</f>
        <v>7.8535242202958297</v>
      </c>
      <c r="Q53" s="11">
        <f>4.3481+3.57202728048145</f>
        <v>7.9201272804814495</v>
      </c>
      <c r="R53" s="11">
        <f>4.3481+3.63989579881059</f>
        <v>7.9879957988105899</v>
      </c>
      <c r="S53" s="11">
        <f>4.3481+3.70905381898799</f>
        <v>8.0571538189879899</v>
      </c>
      <c r="T53" s="11">
        <f>4.3481+3.77952584154876</f>
        <v>8.1276258415487597</v>
      </c>
      <c r="U53" s="11">
        <f>4.3481+3.85133683253819</f>
        <v>8.1994368325381899</v>
      </c>
      <c r="V53" s="11">
        <f>4.3481+3.92451223235642</f>
        <v>8.2726122323564191</v>
      </c>
      <c r="W53" s="11">
        <f>4.3481+3.99907796477119</f>
        <v>8.3471779647711895</v>
      </c>
      <c r="X53" s="11">
        <f>4.3481+4.07506044610184</f>
        <v>8.4231604461018392</v>
      </c>
      <c r="Y53" s="11">
        <f>4.3481+4.15248659457778</f>
        <v>8.5005865945777792</v>
      </c>
      <c r="Z53" s="11">
        <f>4.3481+4.23138383987475</f>
        <v>8.5794838398747508</v>
      </c>
      <c r="AA53" s="11">
        <f>4.3481+4.31178013283237</f>
        <v>8.6598801328323702</v>
      </c>
      <c r="AB53" s="11">
        <f>4.3481+4.39370395535619</f>
        <v>8.7418039553561897</v>
      </c>
      <c r="AC53" s="11">
        <f>4.3481+4.47718433050795</f>
        <v>8.8252843305079498</v>
      </c>
      <c r="AD53" s="11">
        <f>4.3481+4.56225083278761</f>
        <v>8.9103508327876106</v>
      </c>
      <c r="AE53" s="11">
        <f>4.3481+4.64893359861057</f>
        <v>8.9970335986105709</v>
      </c>
      <c r="AF53" s="11">
        <f>4.3481+4.73726333698417</f>
        <v>9.0853633369841695</v>
      </c>
      <c r="AG53" s="11">
        <f>4.3481+4.82727134038687</f>
        <v>9.1753713403868709</v>
      </c>
      <c r="AH53" s="11">
        <f>4.3481+4.91898949585422</f>
        <v>9.2670894958542185</v>
      </c>
      <c r="AI53" s="11">
        <f>4.3481+5.01245029627545</f>
        <v>9.3605502962754485</v>
      </c>
      <c r="AJ53" s="11">
        <f>4.3481+5.10768685190468</f>
        <v>9.4557868519046799</v>
      </c>
      <c r="AK53" s="11">
        <f>4.3481+5.20473290209087</f>
        <v>9.55283290209087</v>
      </c>
      <c r="AL53" s="11">
        <f>4.3481+5.3036228272306</f>
        <v>9.6517228272305999</v>
      </c>
      <c r="AM53" s="11">
        <f>4.3481+5.40439166094798</f>
        <v>9.7524916609479799</v>
      </c>
      <c r="AN53" s="11">
        <f>4.3481+5.50707510250599</f>
        <v>9.8551751025059886</v>
      </c>
      <c r="AO53" s="11">
        <f>4.3481+5.6117095294536</f>
        <v>9.9598095294536009</v>
      </c>
      <c r="AP53" s="11" t="s">
        <v>440</v>
      </c>
    </row>
    <row r="54" spans="1:42" x14ac:dyDescent="0.4">
      <c r="A54" s="7">
        <v>6</v>
      </c>
      <c r="B54" s="7" t="s">
        <v>20</v>
      </c>
      <c r="C54" s="7" t="s">
        <v>180</v>
      </c>
      <c r="D54" s="7">
        <v>3</v>
      </c>
      <c r="E54" s="7" t="s">
        <v>340</v>
      </c>
      <c r="F54" s="7" t="s">
        <v>396</v>
      </c>
      <c r="G54" s="7" t="s">
        <v>397</v>
      </c>
      <c r="H54" s="7">
        <v>1.9</v>
      </c>
      <c r="I54" s="7">
        <f>3.2/1.0550559</f>
        <v>3.0330146487972822</v>
      </c>
      <c r="J54" s="11">
        <f>2.6/1.0550559</f>
        <v>2.4643244021477915</v>
      </c>
      <c r="K54" s="11">
        <f>2/1.0550559</f>
        <v>1.8956341554983012</v>
      </c>
      <c r="L54" s="11">
        <f>2.9/1.0550559</f>
        <v>2.7486695254725366</v>
      </c>
      <c r="M54" s="11"/>
      <c r="N54" s="11"/>
      <c r="O54" s="11"/>
      <c r="P54" s="11"/>
      <c r="Q54" s="11"/>
      <c r="R54" s="11"/>
      <c r="S54" s="11"/>
      <c r="T54" s="11"/>
      <c r="U54" s="4"/>
      <c r="V54" s="11"/>
      <c r="W54" s="11"/>
      <c r="X54" s="11"/>
      <c r="Y54" s="18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 t="s">
        <v>436</v>
      </c>
    </row>
    <row r="55" spans="1:42" x14ac:dyDescent="0.4">
      <c r="A55" s="7">
        <v>6</v>
      </c>
      <c r="B55" s="7" t="s">
        <v>20</v>
      </c>
      <c r="C55" s="7" t="s">
        <v>180</v>
      </c>
      <c r="D55" s="7">
        <v>4</v>
      </c>
      <c r="E55" s="7" t="s">
        <v>341</v>
      </c>
      <c r="F55" s="7"/>
      <c r="G55" s="7" t="s">
        <v>398</v>
      </c>
      <c r="H55" s="7">
        <v>0</v>
      </c>
      <c r="I55" s="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4"/>
      <c r="V55" s="11"/>
      <c r="W55" s="11"/>
      <c r="X55" s="11"/>
      <c r="Y55" s="18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x14ac:dyDescent="0.4">
      <c r="A56" s="7">
        <v>6</v>
      </c>
      <c r="B56" s="7" t="s">
        <v>20</v>
      </c>
      <c r="C56" s="7" t="s">
        <v>180</v>
      </c>
      <c r="D56" s="7">
        <v>5</v>
      </c>
      <c r="E56" s="7" t="s">
        <v>342</v>
      </c>
      <c r="F56" s="7"/>
      <c r="G56" s="7" t="s">
        <v>398</v>
      </c>
      <c r="H56" s="7">
        <v>0</v>
      </c>
      <c r="I56" s="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4"/>
      <c r="V56" s="11"/>
      <c r="W56" s="11"/>
      <c r="X56" s="11"/>
      <c r="Y56" s="18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x14ac:dyDescent="0.4">
      <c r="A57" s="7">
        <v>6</v>
      </c>
      <c r="B57" s="7" t="s">
        <v>20</v>
      </c>
      <c r="C57" s="7" t="s">
        <v>180</v>
      </c>
      <c r="D57" s="7">
        <v>6</v>
      </c>
      <c r="E57" s="7" t="s">
        <v>343</v>
      </c>
      <c r="F57" s="7"/>
      <c r="G57" s="7" t="s">
        <v>398</v>
      </c>
      <c r="H57" s="7">
        <v>0</v>
      </c>
      <c r="I57" s="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4"/>
      <c r="V57" s="11"/>
      <c r="W57" s="11"/>
      <c r="X57" s="11"/>
      <c r="Y57" s="18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x14ac:dyDescent="0.4">
      <c r="A58" s="7">
        <v>6</v>
      </c>
      <c r="B58" s="7" t="s">
        <v>20</v>
      </c>
      <c r="C58" s="7" t="s">
        <v>180</v>
      </c>
      <c r="D58" s="7">
        <v>7</v>
      </c>
      <c r="E58" s="7" t="s">
        <v>344</v>
      </c>
      <c r="F58" s="7"/>
      <c r="G58" s="7" t="s">
        <v>398</v>
      </c>
      <c r="H58" s="7">
        <v>0</v>
      </c>
      <c r="I58" s="7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4"/>
      <c r="V58" s="11"/>
      <c r="W58" s="11"/>
      <c r="X58" s="11"/>
      <c r="Y58" s="18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x14ac:dyDescent="0.4">
      <c r="A59" s="7">
        <v>6</v>
      </c>
      <c r="B59" s="7" t="s">
        <v>20</v>
      </c>
      <c r="C59" s="7" t="s">
        <v>180</v>
      </c>
      <c r="D59" s="7">
        <v>8</v>
      </c>
      <c r="E59" s="7" t="s">
        <v>345</v>
      </c>
      <c r="F59" s="7"/>
      <c r="G59" s="7" t="s">
        <v>398</v>
      </c>
      <c r="H59" s="7">
        <v>0</v>
      </c>
      <c r="I59" s="7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4"/>
      <c r="V59" s="11"/>
      <c r="W59" s="11"/>
      <c r="X59" s="11"/>
      <c r="Y59" s="18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x14ac:dyDescent="0.4">
      <c r="A60" s="7">
        <v>6</v>
      </c>
      <c r="B60" s="7" t="s">
        <v>20</v>
      </c>
      <c r="C60" s="7" t="s">
        <v>180</v>
      </c>
      <c r="D60" s="7">
        <v>9</v>
      </c>
      <c r="E60" s="7" t="s">
        <v>346</v>
      </c>
      <c r="F60" s="7"/>
      <c r="G60" s="7" t="s">
        <v>398</v>
      </c>
      <c r="H60" s="7">
        <v>0</v>
      </c>
      <c r="I60" s="7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4"/>
      <c r="V60" s="11"/>
      <c r="W60" s="11"/>
      <c r="X60" s="11"/>
      <c r="Y60" s="18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x14ac:dyDescent="0.4">
      <c r="A61" s="7">
        <v>6</v>
      </c>
      <c r="B61" s="7" t="s">
        <v>20</v>
      </c>
      <c r="C61" s="7" t="s">
        <v>180</v>
      </c>
      <c r="D61" s="7">
        <v>10</v>
      </c>
      <c r="E61" s="7" t="s">
        <v>347</v>
      </c>
      <c r="F61" s="7"/>
      <c r="G61" s="7" t="s">
        <v>398</v>
      </c>
      <c r="H61" s="7">
        <v>0</v>
      </c>
      <c r="I61" s="7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4"/>
      <c r="V61" s="11"/>
      <c r="W61" s="11"/>
      <c r="X61" s="11"/>
      <c r="Y61" s="18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x14ac:dyDescent="0.4">
      <c r="A62" s="3">
        <v>7</v>
      </c>
      <c r="B62" s="3" t="s">
        <v>21</v>
      </c>
      <c r="C62" s="3" t="s">
        <v>181</v>
      </c>
      <c r="D62" s="3">
        <v>1</v>
      </c>
      <c r="E62" s="3" t="s">
        <v>338</v>
      </c>
      <c r="F62" s="3" t="s">
        <v>403</v>
      </c>
      <c r="G62" s="3" t="s">
        <v>385</v>
      </c>
      <c r="H62" s="3">
        <v>0</v>
      </c>
      <c r="I62" s="3">
        <v>5111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4"/>
      <c r="V62" s="11"/>
      <c r="W62" s="11"/>
      <c r="X62" s="11"/>
      <c r="Y62" s="18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 t="s">
        <v>350</v>
      </c>
    </row>
    <row r="63" spans="1:42" x14ac:dyDescent="0.4">
      <c r="A63" s="3">
        <v>7</v>
      </c>
      <c r="B63" s="3" t="s">
        <v>21</v>
      </c>
      <c r="C63" s="3" t="s">
        <v>181</v>
      </c>
      <c r="D63" s="3">
        <v>2</v>
      </c>
      <c r="E63" s="3" t="s">
        <v>339</v>
      </c>
      <c r="F63" s="3" t="s">
        <v>403</v>
      </c>
      <c r="G63" s="3" t="s">
        <v>385</v>
      </c>
      <c r="H63" s="3">
        <v>0</v>
      </c>
      <c r="I63" s="22">
        <v>44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4"/>
      <c r="V63" s="11"/>
      <c r="W63" s="11"/>
      <c r="X63" s="11"/>
      <c r="Y63" s="18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 t="s">
        <v>350</v>
      </c>
    </row>
    <row r="64" spans="1:42" x14ac:dyDescent="0.4">
      <c r="A64" s="3">
        <v>7</v>
      </c>
      <c r="B64" s="3" t="s">
        <v>21</v>
      </c>
      <c r="C64" s="3" t="s">
        <v>181</v>
      </c>
      <c r="D64" s="3">
        <v>3</v>
      </c>
      <c r="E64" s="3" t="s">
        <v>340</v>
      </c>
      <c r="F64" s="3"/>
      <c r="G64" s="3" t="s">
        <v>395</v>
      </c>
      <c r="H64" s="3">
        <v>0</v>
      </c>
      <c r="I64" s="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4"/>
      <c r="V64" s="11"/>
      <c r="W64" s="11"/>
      <c r="X64" s="11"/>
      <c r="Y64" s="18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1:42" x14ac:dyDescent="0.4">
      <c r="A65" s="3">
        <v>7</v>
      </c>
      <c r="B65" s="3" t="s">
        <v>21</v>
      </c>
      <c r="C65" s="3" t="s">
        <v>181</v>
      </c>
      <c r="D65" s="3">
        <v>4</v>
      </c>
      <c r="E65" s="3" t="s">
        <v>341</v>
      </c>
      <c r="F65" s="3" t="s">
        <v>404</v>
      </c>
      <c r="G65" s="3" t="s">
        <v>385</v>
      </c>
      <c r="H65" s="3">
        <v>0</v>
      </c>
      <c r="I65" s="3">
        <v>1.1299999999999999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4"/>
      <c r="V65" s="11"/>
      <c r="W65" s="11"/>
      <c r="X65" s="11"/>
      <c r="Y65" s="18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1:42" x14ac:dyDescent="0.4">
      <c r="A66" s="3">
        <v>7</v>
      </c>
      <c r="B66" s="3" t="s">
        <v>21</v>
      </c>
      <c r="C66" s="3" t="s">
        <v>181</v>
      </c>
      <c r="D66" s="3">
        <v>5</v>
      </c>
      <c r="E66" s="3" t="s">
        <v>342</v>
      </c>
      <c r="F66" s="3" t="s">
        <v>404</v>
      </c>
      <c r="G66" s="3" t="s">
        <v>371</v>
      </c>
      <c r="H66" s="3">
        <v>0</v>
      </c>
      <c r="I66" s="3">
        <v>1.1299999999999999</v>
      </c>
      <c r="J66" s="11">
        <v>1.1299999999999999</v>
      </c>
      <c r="K66" s="11">
        <v>1.1299999999999999</v>
      </c>
      <c r="L66" s="11">
        <v>1.1299999999999999</v>
      </c>
      <c r="M66" s="11">
        <v>1.1299999999999999</v>
      </c>
      <c r="N66" s="11">
        <v>1.1299999999999999</v>
      </c>
      <c r="O66" s="11">
        <v>1.1299999999999999</v>
      </c>
      <c r="P66" s="11">
        <v>1.1299999999999999</v>
      </c>
      <c r="Q66" s="11">
        <v>1.1299999999999999</v>
      </c>
      <c r="R66" s="11">
        <v>1.1299999999999999</v>
      </c>
      <c r="S66" s="11">
        <v>1.1299999999999999</v>
      </c>
      <c r="T66" s="11">
        <v>1.1299999999999999</v>
      </c>
      <c r="U66" s="4">
        <v>1.1299999999999999</v>
      </c>
      <c r="V66" s="11">
        <v>1.1299999999999999</v>
      </c>
      <c r="W66" s="11">
        <v>1.1299999999999999</v>
      </c>
      <c r="X66" s="11">
        <v>1.1299999999999999</v>
      </c>
      <c r="Y66" s="18">
        <v>1.1299999999999999</v>
      </c>
      <c r="Z66" s="11">
        <v>1.1299999999999999</v>
      </c>
      <c r="AA66" s="11">
        <v>1.1299999999999999</v>
      </c>
      <c r="AB66" s="11">
        <v>1.1299999999999999</v>
      </c>
      <c r="AC66" s="11">
        <v>1.1299999999999999</v>
      </c>
      <c r="AD66" s="11">
        <v>1.1299999999999999</v>
      </c>
      <c r="AE66" s="11">
        <v>1.1299999999999999</v>
      </c>
      <c r="AF66" s="11">
        <v>1.1299999999999999</v>
      </c>
      <c r="AG66" s="11">
        <v>1.1299999999999999</v>
      </c>
      <c r="AH66" s="11">
        <v>1.1299999999999999</v>
      </c>
      <c r="AI66" s="11">
        <v>1.1299999999999999</v>
      </c>
      <c r="AJ66" s="11">
        <v>1.1299999999999999</v>
      </c>
      <c r="AK66" s="11">
        <v>1.1299999999999999</v>
      </c>
      <c r="AL66" s="11">
        <v>1.1299999999999999</v>
      </c>
      <c r="AM66" s="11">
        <v>1.1299999999999999</v>
      </c>
      <c r="AN66" s="11">
        <v>1.1299999999999999</v>
      </c>
      <c r="AO66" s="11">
        <v>1.1299999999999999</v>
      </c>
      <c r="AP66" s="11"/>
    </row>
    <row r="67" spans="1:42" x14ac:dyDescent="0.4">
      <c r="A67" s="3">
        <v>7</v>
      </c>
      <c r="B67" s="3" t="s">
        <v>21</v>
      </c>
      <c r="C67" s="3" t="s">
        <v>181</v>
      </c>
      <c r="D67" s="3">
        <v>6</v>
      </c>
      <c r="E67" s="3" t="s">
        <v>343</v>
      </c>
      <c r="F67" s="3"/>
      <c r="G67" s="3" t="s">
        <v>398</v>
      </c>
      <c r="H67" s="3">
        <v>0</v>
      </c>
      <c r="I67" s="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4"/>
      <c r="V67" s="11"/>
      <c r="W67" s="11"/>
      <c r="X67" s="11"/>
      <c r="Y67" s="18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1:42" x14ac:dyDescent="0.4">
      <c r="A68" s="3">
        <v>7</v>
      </c>
      <c r="B68" s="3" t="s">
        <v>21</v>
      </c>
      <c r="C68" s="3" t="s">
        <v>181</v>
      </c>
      <c r="D68" s="3">
        <v>7</v>
      </c>
      <c r="E68" s="3" t="s">
        <v>344</v>
      </c>
      <c r="F68" s="3"/>
      <c r="G68" s="3" t="s">
        <v>398</v>
      </c>
      <c r="H68" s="3">
        <v>0</v>
      </c>
      <c r="I68" s="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4"/>
      <c r="V68" s="11"/>
      <c r="W68" s="11"/>
      <c r="X68" s="11"/>
      <c r="Y68" s="18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1:42" x14ac:dyDescent="0.4">
      <c r="A69" s="3">
        <v>7</v>
      </c>
      <c r="B69" s="3" t="s">
        <v>21</v>
      </c>
      <c r="C69" s="3" t="s">
        <v>181</v>
      </c>
      <c r="D69" s="3">
        <v>8</v>
      </c>
      <c r="E69" s="3" t="s">
        <v>345</v>
      </c>
      <c r="F69" s="3"/>
      <c r="G69" s="3" t="s">
        <v>398</v>
      </c>
      <c r="H69" s="3">
        <v>0</v>
      </c>
      <c r="I69" s="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4"/>
      <c r="V69" s="11"/>
      <c r="W69" s="11"/>
      <c r="X69" s="11"/>
      <c r="Y69" s="18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1:42" x14ac:dyDescent="0.4">
      <c r="A70" s="3">
        <v>7</v>
      </c>
      <c r="B70" s="3" t="s">
        <v>21</v>
      </c>
      <c r="C70" s="3" t="s">
        <v>181</v>
      </c>
      <c r="D70" s="3">
        <v>9</v>
      </c>
      <c r="E70" s="3" t="s">
        <v>346</v>
      </c>
      <c r="F70" s="3" t="s">
        <v>405</v>
      </c>
      <c r="G70" s="3" t="s">
        <v>371</v>
      </c>
      <c r="H70" s="3">
        <v>0</v>
      </c>
      <c r="I70" s="3">
        <v>0.43280000000000002</v>
      </c>
      <c r="J70" s="11">
        <f>I70+($U$70-$I$70)/($U$1-$I$1)</f>
        <v>0.43882500000000002</v>
      </c>
      <c r="K70" s="11">
        <f t="shared" ref="K70:T70" si="0">J70+($U$70-$I$70)/($U$1-$I$1)</f>
        <v>0.44485000000000002</v>
      </c>
      <c r="L70" s="11">
        <f t="shared" si="0"/>
        <v>0.45087500000000003</v>
      </c>
      <c r="M70" s="11">
        <f t="shared" si="0"/>
        <v>0.45690000000000003</v>
      </c>
      <c r="N70" s="11">
        <f t="shared" si="0"/>
        <v>0.46292500000000003</v>
      </c>
      <c r="O70" s="11">
        <f t="shared" si="0"/>
        <v>0.46895000000000003</v>
      </c>
      <c r="P70" s="11">
        <f t="shared" si="0"/>
        <v>0.47497500000000004</v>
      </c>
      <c r="Q70" s="11">
        <f t="shared" si="0"/>
        <v>0.48100000000000004</v>
      </c>
      <c r="R70" s="11">
        <f t="shared" si="0"/>
        <v>0.48702500000000004</v>
      </c>
      <c r="S70" s="11">
        <f t="shared" si="0"/>
        <v>0.49305000000000004</v>
      </c>
      <c r="T70" s="11">
        <f t="shared" si="0"/>
        <v>0.49907500000000005</v>
      </c>
      <c r="U70" s="23">
        <v>0.50509999999999999</v>
      </c>
      <c r="V70" s="11">
        <f>U70+($AO$70-$U$70)/($AO$1-$U$1)</f>
        <v>0.50534500000000004</v>
      </c>
      <c r="W70" s="11">
        <f t="shared" ref="W70:AN70" si="1">V70+($AO$70-$U$70)/($AO$1-$U$1)</f>
        <v>0.50559000000000009</v>
      </c>
      <c r="X70" s="11">
        <f t="shared" si="1"/>
        <v>0.50583500000000015</v>
      </c>
      <c r="Y70" s="11">
        <f t="shared" si="1"/>
        <v>0.5060800000000002</v>
      </c>
      <c r="Z70" s="11">
        <f t="shared" si="1"/>
        <v>0.50632500000000025</v>
      </c>
      <c r="AA70" s="11">
        <f t="shared" si="1"/>
        <v>0.5065700000000003</v>
      </c>
      <c r="AB70" s="11">
        <f t="shared" si="1"/>
        <v>0.50681500000000035</v>
      </c>
      <c r="AC70" s="11">
        <f t="shared" si="1"/>
        <v>0.5070600000000004</v>
      </c>
      <c r="AD70" s="11">
        <f t="shared" si="1"/>
        <v>0.50730500000000045</v>
      </c>
      <c r="AE70" s="11">
        <f t="shared" si="1"/>
        <v>0.5075500000000005</v>
      </c>
      <c r="AF70" s="11">
        <f t="shared" si="1"/>
        <v>0.50779500000000055</v>
      </c>
      <c r="AG70" s="11">
        <f t="shared" si="1"/>
        <v>0.5080400000000006</v>
      </c>
      <c r="AH70" s="11">
        <f t="shared" si="1"/>
        <v>0.50828500000000065</v>
      </c>
      <c r="AI70" s="11">
        <f t="shared" si="1"/>
        <v>0.5085300000000007</v>
      </c>
      <c r="AJ70" s="11">
        <f t="shared" si="1"/>
        <v>0.50877500000000075</v>
      </c>
      <c r="AK70" s="11">
        <f t="shared" si="1"/>
        <v>0.50902000000000081</v>
      </c>
      <c r="AL70" s="11">
        <f t="shared" si="1"/>
        <v>0.50926500000000086</v>
      </c>
      <c r="AM70" s="11">
        <f t="shared" si="1"/>
        <v>0.50951000000000091</v>
      </c>
      <c r="AN70" s="11">
        <f t="shared" si="1"/>
        <v>0.50975500000000096</v>
      </c>
      <c r="AO70" s="11">
        <v>0.51</v>
      </c>
      <c r="AP70" s="11"/>
    </row>
    <row r="71" spans="1:42" x14ac:dyDescent="0.4">
      <c r="A71" s="3">
        <v>7</v>
      </c>
      <c r="B71" s="3" t="s">
        <v>21</v>
      </c>
      <c r="C71" s="3" t="s">
        <v>181</v>
      </c>
      <c r="D71" s="3">
        <v>10</v>
      </c>
      <c r="E71" s="3" t="s">
        <v>347</v>
      </c>
      <c r="F71" s="3" t="s">
        <v>405</v>
      </c>
      <c r="G71" s="3" t="s">
        <v>385</v>
      </c>
      <c r="H71" s="3">
        <v>0</v>
      </c>
      <c r="I71" s="3">
        <v>0.9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4"/>
      <c r="V71" s="11"/>
      <c r="W71" s="11"/>
      <c r="X71" s="11"/>
      <c r="Y71" s="18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1:42" x14ac:dyDescent="0.4">
      <c r="A72" s="7">
        <v>8</v>
      </c>
      <c r="B72" s="7" t="s">
        <v>22</v>
      </c>
      <c r="C72" s="7" t="s">
        <v>182</v>
      </c>
      <c r="D72" s="7">
        <v>1</v>
      </c>
      <c r="E72" s="7" t="s">
        <v>338</v>
      </c>
      <c r="F72" s="7" t="s">
        <v>403</v>
      </c>
      <c r="G72" s="7" t="s">
        <v>385</v>
      </c>
      <c r="H72" s="7">
        <v>0</v>
      </c>
      <c r="I72" s="7">
        <v>4385.1499999999996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4"/>
      <c r="V72" s="11"/>
      <c r="W72" s="11"/>
      <c r="X72" s="11"/>
      <c r="Y72" s="18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1:42" x14ac:dyDescent="0.4">
      <c r="A73" s="7">
        <v>8</v>
      </c>
      <c r="B73" s="7" t="s">
        <v>22</v>
      </c>
      <c r="C73" s="7" t="s">
        <v>182</v>
      </c>
      <c r="D73" s="7">
        <v>2</v>
      </c>
      <c r="E73" s="7" t="s">
        <v>339</v>
      </c>
      <c r="F73" s="7" t="s">
        <v>403</v>
      </c>
      <c r="G73" s="7" t="s">
        <v>385</v>
      </c>
      <c r="H73" s="7">
        <v>0</v>
      </c>
      <c r="I73" s="24">
        <f>+I72*2/100</f>
        <v>87.702999999999989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4"/>
      <c r="V73" s="11"/>
      <c r="W73" s="11"/>
      <c r="X73" s="11"/>
      <c r="Y73" s="18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1:42" x14ac:dyDescent="0.4">
      <c r="A74" s="7">
        <v>8</v>
      </c>
      <c r="B74" s="7" t="s">
        <v>22</v>
      </c>
      <c r="C74" s="7" t="s">
        <v>182</v>
      </c>
      <c r="D74" s="7">
        <v>3</v>
      </c>
      <c r="E74" s="7" t="s">
        <v>340</v>
      </c>
      <c r="F74" s="7"/>
      <c r="G74" s="7" t="s">
        <v>395</v>
      </c>
      <c r="H74" s="7">
        <v>0</v>
      </c>
      <c r="I74" s="7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4"/>
      <c r="V74" s="11"/>
      <c r="W74" s="11"/>
      <c r="X74" s="11"/>
      <c r="Y74" s="18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1:42" x14ac:dyDescent="0.4">
      <c r="A75" s="7">
        <v>8</v>
      </c>
      <c r="B75" s="7" t="s">
        <v>22</v>
      </c>
      <c r="C75" s="7" t="s">
        <v>182</v>
      </c>
      <c r="D75" s="7">
        <v>4</v>
      </c>
      <c r="E75" s="7" t="s">
        <v>341</v>
      </c>
      <c r="F75" s="7" t="s">
        <v>404</v>
      </c>
      <c r="G75" s="7" t="s">
        <v>385</v>
      </c>
      <c r="H75" s="7">
        <v>0</v>
      </c>
      <c r="I75" s="7">
        <v>1.21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4"/>
      <c r="V75" s="11"/>
      <c r="W75" s="11"/>
      <c r="X75" s="11"/>
      <c r="Y75" s="18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1:42" x14ac:dyDescent="0.4">
      <c r="A76" s="7">
        <v>8</v>
      </c>
      <c r="B76" s="7" t="s">
        <v>22</v>
      </c>
      <c r="C76" s="7" t="s">
        <v>182</v>
      </c>
      <c r="D76" s="7">
        <v>5</v>
      </c>
      <c r="E76" s="7" t="s">
        <v>342</v>
      </c>
      <c r="F76" s="7" t="s">
        <v>404</v>
      </c>
      <c r="G76" s="7" t="s">
        <v>371</v>
      </c>
      <c r="H76" s="7">
        <v>0</v>
      </c>
      <c r="I76" s="7">
        <v>1.21</v>
      </c>
      <c r="J76" s="11">
        <v>1.21</v>
      </c>
      <c r="K76" s="11">
        <v>1.23</v>
      </c>
      <c r="L76" s="11">
        <v>1.23</v>
      </c>
      <c r="M76" s="11">
        <v>1.23</v>
      </c>
      <c r="N76" s="11">
        <v>1.23</v>
      </c>
      <c r="O76" s="11">
        <v>1.23</v>
      </c>
      <c r="P76" s="11">
        <v>1.23</v>
      </c>
      <c r="Q76" s="11">
        <v>1.23</v>
      </c>
      <c r="R76" s="11">
        <v>1.23</v>
      </c>
      <c r="S76" s="11">
        <v>1.23</v>
      </c>
      <c r="T76" s="11">
        <v>1.23</v>
      </c>
      <c r="U76" s="4">
        <v>1.23</v>
      </c>
      <c r="V76" s="11">
        <v>1.23</v>
      </c>
      <c r="W76" s="11">
        <v>1.23</v>
      </c>
      <c r="X76" s="11">
        <v>1.23</v>
      </c>
      <c r="Y76" s="18">
        <v>1.23</v>
      </c>
      <c r="Z76" s="11">
        <v>1.23</v>
      </c>
      <c r="AA76" s="11">
        <v>1.23</v>
      </c>
      <c r="AB76" s="11">
        <v>1.23</v>
      </c>
      <c r="AC76" s="11">
        <v>1.23</v>
      </c>
      <c r="AD76" s="11">
        <v>1.23</v>
      </c>
      <c r="AE76" s="11">
        <v>1.23</v>
      </c>
      <c r="AF76" s="11">
        <v>1.23</v>
      </c>
      <c r="AG76" s="11">
        <v>1.23</v>
      </c>
      <c r="AH76" s="11">
        <v>1.23</v>
      </c>
      <c r="AI76" s="11">
        <v>1.23</v>
      </c>
      <c r="AJ76" s="11">
        <v>1.23</v>
      </c>
      <c r="AK76" s="11">
        <v>1.23</v>
      </c>
      <c r="AL76" s="11">
        <v>1.23</v>
      </c>
      <c r="AM76" s="11">
        <v>1.23</v>
      </c>
      <c r="AN76" s="11">
        <v>1.23</v>
      </c>
      <c r="AO76" s="11">
        <v>1.23</v>
      </c>
      <c r="AP76" s="11"/>
    </row>
    <row r="77" spans="1:42" x14ac:dyDescent="0.4">
      <c r="A77" s="7">
        <v>8</v>
      </c>
      <c r="B77" s="7" t="s">
        <v>22</v>
      </c>
      <c r="C77" s="7" t="s">
        <v>182</v>
      </c>
      <c r="D77" s="7">
        <v>6</v>
      </c>
      <c r="E77" s="7" t="s">
        <v>343</v>
      </c>
      <c r="F77" s="7"/>
      <c r="G77" s="7" t="s">
        <v>398</v>
      </c>
      <c r="H77" s="7">
        <v>0</v>
      </c>
      <c r="I77" s="7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4"/>
      <c r="V77" s="11"/>
      <c r="W77" s="11"/>
      <c r="X77" s="11"/>
      <c r="Y77" s="18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1:42" x14ac:dyDescent="0.4">
      <c r="A78" s="7">
        <v>8</v>
      </c>
      <c r="B78" s="7" t="s">
        <v>22</v>
      </c>
      <c r="C78" s="7" t="s">
        <v>182</v>
      </c>
      <c r="D78" s="7">
        <v>7</v>
      </c>
      <c r="E78" s="7" t="s">
        <v>344</v>
      </c>
      <c r="F78" s="7"/>
      <c r="G78" s="7" t="s">
        <v>398</v>
      </c>
      <c r="H78" s="7">
        <v>0</v>
      </c>
      <c r="I78" s="7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4"/>
      <c r="V78" s="11"/>
      <c r="W78" s="11"/>
      <c r="X78" s="11"/>
      <c r="Y78" s="18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1:42" x14ac:dyDescent="0.4">
      <c r="A79" s="7">
        <v>8</v>
      </c>
      <c r="B79" s="7" t="s">
        <v>22</v>
      </c>
      <c r="C79" s="7" t="s">
        <v>182</v>
      </c>
      <c r="D79" s="7">
        <v>8</v>
      </c>
      <c r="E79" s="7" t="s">
        <v>345</v>
      </c>
      <c r="F79" s="7" t="s">
        <v>404</v>
      </c>
      <c r="G79" s="7" t="s">
        <v>371</v>
      </c>
      <c r="H79" s="7">
        <v>0</v>
      </c>
      <c r="I79" s="7">
        <v>0</v>
      </c>
      <c r="J79" s="11">
        <v>0</v>
      </c>
      <c r="K79" s="11">
        <v>1.9E-2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4">
        <v>0</v>
      </c>
      <c r="V79" s="11">
        <v>0</v>
      </c>
      <c r="W79" s="11">
        <v>0</v>
      </c>
      <c r="X79" s="11">
        <v>0</v>
      </c>
      <c r="Y79" s="18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/>
    </row>
    <row r="80" spans="1:42" x14ac:dyDescent="0.4">
      <c r="A80" s="7">
        <v>8</v>
      </c>
      <c r="B80" s="7" t="s">
        <v>22</v>
      </c>
      <c r="C80" s="7" t="s">
        <v>182</v>
      </c>
      <c r="D80" s="7">
        <v>9</v>
      </c>
      <c r="E80" s="7" t="s">
        <v>346</v>
      </c>
      <c r="F80" s="7" t="s">
        <v>405</v>
      </c>
      <c r="G80" s="7" t="s">
        <v>371</v>
      </c>
      <c r="H80" s="7">
        <v>0</v>
      </c>
      <c r="I80" s="7">
        <v>0.47599999999999998</v>
      </c>
      <c r="J80" s="11">
        <f>I80+($U$80-$I$80)/($U$1-$I$1)</f>
        <v>0.4826333333333333</v>
      </c>
      <c r="K80" s="11">
        <f t="shared" ref="K80:T80" si="2">J80+($U$80-$I$80)/($U$1-$I$1)</f>
        <v>0.48926666666666663</v>
      </c>
      <c r="L80" s="11">
        <f t="shared" si="2"/>
        <v>0.49589999999999995</v>
      </c>
      <c r="M80" s="11">
        <f t="shared" si="2"/>
        <v>0.50253333333333328</v>
      </c>
      <c r="N80" s="11">
        <f t="shared" si="2"/>
        <v>0.50916666666666666</v>
      </c>
      <c r="O80" s="11">
        <f t="shared" si="2"/>
        <v>0.51580000000000004</v>
      </c>
      <c r="P80" s="11">
        <f t="shared" si="2"/>
        <v>0.52243333333333342</v>
      </c>
      <c r="Q80" s="11">
        <f t="shared" si="2"/>
        <v>0.5290666666666668</v>
      </c>
      <c r="R80" s="11">
        <f t="shared" si="2"/>
        <v>0.53570000000000018</v>
      </c>
      <c r="S80" s="11">
        <f t="shared" si="2"/>
        <v>0.54233333333333356</v>
      </c>
      <c r="T80" s="11">
        <f t="shared" si="2"/>
        <v>0.54896666666666694</v>
      </c>
      <c r="U80" s="4">
        <v>0.55559999999999998</v>
      </c>
      <c r="V80" s="11">
        <f>U80+($AO$80-$U$80)/($AO$1-$U$1)</f>
        <v>0.55631999999999993</v>
      </c>
      <c r="W80" s="11">
        <f t="shared" ref="W80:AN80" si="3">V80+($AO$80-$U$80)/($AO$1-$U$1)</f>
        <v>0.55703999999999998</v>
      </c>
      <c r="X80" s="11">
        <f t="shared" si="3"/>
        <v>0.55776000000000003</v>
      </c>
      <c r="Y80" s="11">
        <f t="shared" si="3"/>
        <v>0.55848000000000009</v>
      </c>
      <c r="Z80" s="11">
        <f t="shared" si="3"/>
        <v>0.55920000000000014</v>
      </c>
      <c r="AA80" s="11">
        <f t="shared" si="3"/>
        <v>0.5599200000000002</v>
      </c>
      <c r="AB80" s="11">
        <f t="shared" si="3"/>
        <v>0.56064000000000025</v>
      </c>
      <c r="AC80" s="11">
        <f t="shared" si="3"/>
        <v>0.5613600000000003</v>
      </c>
      <c r="AD80" s="11">
        <f t="shared" si="3"/>
        <v>0.56208000000000036</v>
      </c>
      <c r="AE80" s="11">
        <f t="shared" si="3"/>
        <v>0.56280000000000041</v>
      </c>
      <c r="AF80" s="11">
        <f t="shared" si="3"/>
        <v>0.56352000000000046</v>
      </c>
      <c r="AG80" s="11">
        <f t="shared" si="3"/>
        <v>0.56424000000000052</v>
      </c>
      <c r="AH80" s="11">
        <f t="shared" si="3"/>
        <v>0.56496000000000057</v>
      </c>
      <c r="AI80" s="11">
        <f t="shared" si="3"/>
        <v>0.56568000000000063</v>
      </c>
      <c r="AJ80" s="11">
        <f t="shared" si="3"/>
        <v>0.56640000000000068</v>
      </c>
      <c r="AK80" s="11">
        <f t="shared" si="3"/>
        <v>0.56712000000000073</v>
      </c>
      <c r="AL80" s="11">
        <f t="shared" si="3"/>
        <v>0.56784000000000079</v>
      </c>
      <c r="AM80" s="11">
        <f t="shared" si="3"/>
        <v>0.56856000000000084</v>
      </c>
      <c r="AN80" s="11">
        <f t="shared" si="3"/>
        <v>0.5692800000000009</v>
      </c>
      <c r="AO80" s="11">
        <v>0.56999999999999995</v>
      </c>
      <c r="AP80" s="11"/>
    </row>
    <row r="81" spans="1:42" x14ac:dyDescent="0.4">
      <c r="A81" s="7">
        <v>8</v>
      </c>
      <c r="B81" s="7" t="s">
        <v>22</v>
      </c>
      <c r="C81" s="7" t="s">
        <v>182</v>
      </c>
      <c r="D81" s="7">
        <v>10</v>
      </c>
      <c r="E81" s="7" t="s">
        <v>347</v>
      </c>
      <c r="F81" s="7" t="s">
        <v>405</v>
      </c>
      <c r="G81" s="7" t="s">
        <v>385</v>
      </c>
      <c r="H81" s="7">
        <v>0</v>
      </c>
      <c r="I81" s="7">
        <v>0.9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4"/>
      <c r="V81" s="11"/>
      <c r="W81" s="11"/>
      <c r="X81" s="11"/>
      <c r="Y81" s="18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1:42" x14ac:dyDescent="0.4">
      <c r="A82" s="3">
        <v>9</v>
      </c>
      <c r="B82" s="3" t="s">
        <v>23</v>
      </c>
      <c r="C82" s="3" t="s">
        <v>183</v>
      </c>
      <c r="D82" s="3">
        <v>1</v>
      </c>
      <c r="E82" s="3" t="s">
        <v>338</v>
      </c>
      <c r="F82" s="3" t="s">
        <v>403</v>
      </c>
      <c r="G82" s="3" t="s">
        <v>385</v>
      </c>
      <c r="H82" s="3">
        <v>0</v>
      </c>
      <c r="I82" s="3">
        <v>8322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4"/>
      <c r="V82" s="11"/>
      <c r="W82" s="11"/>
      <c r="X82" s="11"/>
      <c r="Y82" s="18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 t="s">
        <v>350</v>
      </c>
    </row>
    <row r="83" spans="1:42" x14ac:dyDescent="0.4">
      <c r="A83" s="3">
        <v>9</v>
      </c>
      <c r="B83" s="3" t="s">
        <v>23</v>
      </c>
      <c r="C83" s="3" t="s">
        <v>183</v>
      </c>
      <c r="D83" s="3">
        <v>2</v>
      </c>
      <c r="E83" s="3" t="s">
        <v>339</v>
      </c>
      <c r="F83" s="3" t="s">
        <v>403</v>
      </c>
      <c r="G83" s="3" t="s">
        <v>385</v>
      </c>
      <c r="H83" s="3">
        <v>0</v>
      </c>
      <c r="I83" s="25">
        <v>161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4"/>
      <c r="V83" s="11"/>
      <c r="W83" s="11"/>
      <c r="X83" s="11"/>
      <c r="Y83" s="18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 t="s">
        <v>350</v>
      </c>
    </row>
    <row r="84" spans="1:42" x14ac:dyDescent="0.4">
      <c r="A84" s="3">
        <v>9</v>
      </c>
      <c r="B84" s="3" t="s">
        <v>23</v>
      </c>
      <c r="C84" s="3" t="s">
        <v>183</v>
      </c>
      <c r="D84" s="3">
        <v>3</v>
      </c>
      <c r="E84" s="3" t="s">
        <v>340</v>
      </c>
      <c r="F84" s="3"/>
      <c r="G84" s="3" t="s">
        <v>395</v>
      </c>
      <c r="H84" s="3">
        <v>0</v>
      </c>
      <c r="I84" s="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4"/>
      <c r="V84" s="11"/>
      <c r="W84" s="11"/>
      <c r="X84" s="11"/>
      <c r="Y84" s="18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1:42" x14ac:dyDescent="0.4">
      <c r="A85" s="3">
        <v>9</v>
      </c>
      <c r="B85" s="3" t="s">
        <v>23</v>
      </c>
      <c r="C85" s="3" t="s">
        <v>183</v>
      </c>
      <c r="D85" s="3">
        <v>4</v>
      </c>
      <c r="E85" s="3" t="s">
        <v>341</v>
      </c>
      <c r="F85" s="3" t="s">
        <v>404</v>
      </c>
      <c r="G85" s="3" t="s">
        <v>385</v>
      </c>
      <c r="H85" s="3">
        <v>0</v>
      </c>
      <c r="I85" s="3">
        <v>0.20599999999999999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4"/>
      <c r="V85" s="11"/>
      <c r="W85" s="11"/>
      <c r="X85" s="11"/>
      <c r="Y85" s="18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1:42" x14ac:dyDescent="0.4">
      <c r="A86" s="3">
        <v>9</v>
      </c>
      <c r="B86" s="3" t="s">
        <v>23</v>
      </c>
      <c r="C86" s="3" t="s">
        <v>183</v>
      </c>
      <c r="D86" s="3">
        <v>5</v>
      </c>
      <c r="E86" s="3" t="s">
        <v>342</v>
      </c>
      <c r="F86" s="3" t="s">
        <v>404</v>
      </c>
      <c r="G86" s="3" t="s">
        <v>371</v>
      </c>
      <c r="H86" s="3">
        <v>0</v>
      </c>
      <c r="I86" s="3">
        <v>0.20599999999999999</v>
      </c>
      <c r="J86" s="11">
        <v>0.26100000000000001</v>
      </c>
      <c r="K86" s="11">
        <v>0.26100000000000001</v>
      </c>
      <c r="L86" s="11">
        <v>0.26100000000000001</v>
      </c>
      <c r="M86" s="11">
        <v>0.26100000000000001</v>
      </c>
      <c r="N86" s="11">
        <v>0.26100000000000001</v>
      </c>
      <c r="O86" s="11">
        <v>0.26100000000000001</v>
      </c>
      <c r="P86" s="11">
        <v>0.26100000000000001</v>
      </c>
      <c r="Q86" s="11">
        <v>0.316</v>
      </c>
      <c r="R86" s="11">
        <v>0.316</v>
      </c>
      <c r="S86" s="11">
        <v>0.316</v>
      </c>
      <c r="T86" s="11">
        <v>0.316</v>
      </c>
      <c r="U86" s="4">
        <v>0.40600000000000003</v>
      </c>
      <c r="V86" s="11">
        <v>0.40600000000000003</v>
      </c>
      <c r="W86" s="11">
        <v>0.40600000000000003</v>
      </c>
      <c r="X86" s="11">
        <v>0.40600000000000003</v>
      </c>
      <c r="Y86" s="18">
        <v>0.40600000000000003</v>
      </c>
      <c r="Z86" s="11">
        <v>0.40600000000000003</v>
      </c>
      <c r="AA86" s="11">
        <v>0.40600000000000003</v>
      </c>
      <c r="AB86" s="11">
        <v>0.40600000000000003</v>
      </c>
      <c r="AC86" s="11">
        <v>0.40600000000000003</v>
      </c>
      <c r="AD86" s="11">
        <v>0.40600000000000003</v>
      </c>
      <c r="AE86" s="11">
        <v>0.40600000000000003</v>
      </c>
      <c r="AF86" s="11">
        <v>0.40600000000000003</v>
      </c>
      <c r="AG86" s="11">
        <v>0.40600000000000003</v>
      </c>
      <c r="AH86" s="11">
        <v>0.40600000000000003</v>
      </c>
      <c r="AI86" s="11">
        <v>0.40600000000000003</v>
      </c>
      <c r="AJ86" s="11">
        <v>0.40600000000000003</v>
      </c>
      <c r="AK86" s="11">
        <v>0.40600000000000003</v>
      </c>
      <c r="AL86" s="11">
        <v>0.40600000000000003</v>
      </c>
      <c r="AM86" s="11">
        <v>0.40600000000000003</v>
      </c>
      <c r="AN86" s="11">
        <v>0.40600000000000003</v>
      </c>
      <c r="AO86" s="11">
        <v>0.40600000000000003</v>
      </c>
      <c r="AP86" s="11"/>
    </row>
    <row r="87" spans="1:42" x14ac:dyDescent="0.4">
      <c r="A87" s="3">
        <v>9</v>
      </c>
      <c r="B87" s="3" t="s">
        <v>23</v>
      </c>
      <c r="C87" s="3" t="s">
        <v>183</v>
      </c>
      <c r="D87" s="3">
        <v>6</v>
      </c>
      <c r="E87" s="3" t="s">
        <v>343</v>
      </c>
      <c r="F87" s="3"/>
      <c r="G87" s="3" t="s">
        <v>398</v>
      </c>
      <c r="H87" s="3">
        <v>0</v>
      </c>
      <c r="I87" s="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4"/>
      <c r="V87" s="11"/>
      <c r="W87" s="11"/>
      <c r="X87" s="11"/>
      <c r="Y87" s="18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1:42" x14ac:dyDescent="0.4">
      <c r="A88" s="3">
        <v>9</v>
      </c>
      <c r="B88" s="3" t="s">
        <v>23</v>
      </c>
      <c r="C88" s="3" t="s">
        <v>183</v>
      </c>
      <c r="D88" s="3">
        <v>7</v>
      </c>
      <c r="E88" s="3" t="s">
        <v>344</v>
      </c>
      <c r="F88" s="3"/>
      <c r="G88" s="3" t="s">
        <v>398</v>
      </c>
      <c r="H88" s="3">
        <v>0</v>
      </c>
      <c r="I88" s="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4"/>
      <c r="V88" s="11"/>
      <c r="W88" s="11"/>
      <c r="X88" s="11"/>
      <c r="Y88" s="18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1:42" x14ac:dyDescent="0.4">
      <c r="A89" s="3">
        <v>9</v>
      </c>
      <c r="B89" s="3" t="s">
        <v>23</v>
      </c>
      <c r="C89" s="3" t="s">
        <v>183</v>
      </c>
      <c r="D89" s="3">
        <v>8</v>
      </c>
      <c r="E89" s="3" t="s">
        <v>345</v>
      </c>
      <c r="F89" s="3" t="s">
        <v>404</v>
      </c>
      <c r="G89" s="3" t="s">
        <v>371</v>
      </c>
      <c r="H89" s="3">
        <v>0</v>
      </c>
      <c r="I89" s="3">
        <v>0</v>
      </c>
      <c r="J89" s="11">
        <v>5.5E-2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5.5E-2</v>
      </c>
      <c r="R89" s="11">
        <v>0</v>
      </c>
      <c r="S89" s="11">
        <v>0</v>
      </c>
      <c r="T89" s="11">
        <v>0</v>
      </c>
      <c r="U89" s="4">
        <v>5.5E-2</v>
      </c>
      <c r="V89" s="11">
        <v>0</v>
      </c>
      <c r="W89" s="11">
        <v>0</v>
      </c>
      <c r="X89" s="11">
        <v>0</v>
      </c>
      <c r="Y89" s="18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/>
    </row>
    <row r="90" spans="1:42" x14ac:dyDescent="0.4">
      <c r="A90" s="3">
        <v>9</v>
      </c>
      <c r="B90" s="3" t="s">
        <v>23</v>
      </c>
      <c r="C90" s="3" t="s">
        <v>183</v>
      </c>
      <c r="D90" s="3">
        <v>9</v>
      </c>
      <c r="E90" s="3" t="s">
        <v>346</v>
      </c>
      <c r="F90" s="3" t="s">
        <v>405</v>
      </c>
      <c r="G90" s="3" t="s">
        <v>406</v>
      </c>
      <c r="H90" s="3">
        <v>2022</v>
      </c>
      <c r="I90" s="3">
        <v>0.78200000000000003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V90" s="11"/>
      <c r="W90" s="11"/>
      <c r="X90" s="11"/>
      <c r="Y90" s="23">
        <v>0.82569999999999999</v>
      </c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1:42" x14ac:dyDescent="0.4">
      <c r="A91" s="3">
        <v>9</v>
      </c>
      <c r="B91" s="3" t="s">
        <v>23</v>
      </c>
      <c r="C91" s="3" t="s">
        <v>183</v>
      </c>
      <c r="D91" s="3">
        <v>10</v>
      </c>
      <c r="E91" s="3" t="s">
        <v>347</v>
      </c>
      <c r="F91" s="3" t="s">
        <v>405</v>
      </c>
      <c r="G91" s="3" t="s">
        <v>385</v>
      </c>
      <c r="H91" s="3">
        <v>0</v>
      </c>
      <c r="I91" s="3">
        <v>0.9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4"/>
      <c r="V91" s="11"/>
      <c r="W91" s="11"/>
      <c r="X91" s="11"/>
      <c r="Y91" s="18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1:42" x14ac:dyDescent="0.4">
      <c r="A92" s="7">
        <v>10</v>
      </c>
      <c r="B92" s="7" t="s">
        <v>24</v>
      </c>
      <c r="C92" s="7" t="s">
        <v>184</v>
      </c>
      <c r="D92" s="7">
        <v>1</v>
      </c>
      <c r="E92" s="7" t="s">
        <v>338</v>
      </c>
      <c r="F92" s="7" t="s">
        <v>403</v>
      </c>
      <c r="G92" s="7" t="s">
        <v>371</v>
      </c>
      <c r="H92" s="7">
        <v>0</v>
      </c>
      <c r="I92" s="7">
        <v>2630.7</v>
      </c>
      <c r="J92" s="11">
        <v>2607.6</v>
      </c>
      <c r="K92" s="11">
        <v>2584.5</v>
      </c>
      <c r="L92" s="11">
        <v>2561.4</v>
      </c>
      <c r="M92" s="11">
        <v>2538.3000000000002</v>
      </c>
      <c r="N92" s="11">
        <v>2515.1999999999998</v>
      </c>
      <c r="O92" s="11">
        <v>2492.1</v>
      </c>
      <c r="P92" s="11">
        <v>2469</v>
      </c>
      <c r="Q92" s="11">
        <v>2445.9</v>
      </c>
      <c r="R92" s="11">
        <v>2422.8000000000002</v>
      </c>
      <c r="S92" s="11">
        <v>2399.6999999999998</v>
      </c>
      <c r="T92" s="11">
        <v>2376.6</v>
      </c>
      <c r="U92" s="4">
        <v>2353.5</v>
      </c>
      <c r="V92" s="11">
        <v>2353.5</v>
      </c>
      <c r="W92" s="11">
        <v>2353.5</v>
      </c>
      <c r="X92" s="11">
        <v>2353.5</v>
      </c>
      <c r="Y92" s="18">
        <v>2353.5</v>
      </c>
      <c r="Z92" s="11">
        <v>2353.5</v>
      </c>
      <c r="AA92" s="11">
        <v>2353.5</v>
      </c>
      <c r="AB92" s="11">
        <v>2353.5</v>
      </c>
      <c r="AC92" s="11">
        <v>2353.5</v>
      </c>
      <c r="AD92" s="11">
        <v>2353.5</v>
      </c>
      <c r="AE92" s="11">
        <v>2353.5</v>
      </c>
      <c r="AF92" s="11">
        <v>2353.5</v>
      </c>
      <c r="AG92" s="11">
        <v>2353.5</v>
      </c>
      <c r="AH92" s="11">
        <v>2353.5</v>
      </c>
      <c r="AI92" s="11">
        <v>2353.5</v>
      </c>
      <c r="AJ92" s="11">
        <v>2353.5</v>
      </c>
      <c r="AK92" s="11">
        <v>2353.5</v>
      </c>
      <c r="AL92" s="11">
        <v>2353.5</v>
      </c>
      <c r="AM92" s="11">
        <v>2353.5</v>
      </c>
      <c r="AN92" s="11">
        <v>2353.5</v>
      </c>
      <c r="AO92" s="11">
        <v>2353.5</v>
      </c>
      <c r="AP92" s="11"/>
    </row>
    <row r="93" spans="1:42" x14ac:dyDescent="0.4">
      <c r="A93" s="7">
        <v>10</v>
      </c>
      <c r="B93" s="7" t="s">
        <v>24</v>
      </c>
      <c r="C93" s="7" t="s">
        <v>184</v>
      </c>
      <c r="D93" s="7">
        <v>2</v>
      </c>
      <c r="E93" s="7" t="s">
        <v>339</v>
      </c>
      <c r="F93" s="7" t="s">
        <v>403</v>
      </c>
      <c r="G93" s="7" t="s">
        <v>385</v>
      </c>
      <c r="H93" s="7">
        <v>0</v>
      </c>
      <c r="I93" s="24">
        <v>44.5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4"/>
      <c r="V93" s="11"/>
      <c r="W93" s="11"/>
      <c r="X93" s="11"/>
      <c r="Y93" s="18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1:42" x14ac:dyDescent="0.4">
      <c r="A94" s="7">
        <v>10</v>
      </c>
      <c r="B94" s="7" t="s">
        <v>24</v>
      </c>
      <c r="C94" s="7" t="s">
        <v>184</v>
      </c>
      <c r="D94" s="7">
        <v>3</v>
      </c>
      <c r="E94" s="7" t="s">
        <v>340</v>
      </c>
      <c r="F94" s="7"/>
      <c r="G94" s="7" t="s">
        <v>395</v>
      </c>
      <c r="H94" s="7">
        <v>0</v>
      </c>
      <c r="I94" s="7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4"/>
      <c r="V94" s="11"/>
      <c r="W94" s="11"/>
      <c r="X94" s="11"/>
      <c r="Y94" s="18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1:42" x14ac:dyDescent="0.4">
      <c r="A95" s="7">
        <v>10</v>
      </c>
      <c r="B95" s="7" t="s">
        <v>24</v>
      </c>
      <c r="C95" s="7" t="s">
        <v>184</v>
      </c>
      <c r="D95" s="7">
        <v>4</v>
      </c>
      <c r="E95" s="7" t="s">
        <v>341</v>
      </c>
      <c r="F95" s="7" t="s">
        <v>404</v>
      </c>
      <c r="G95" s="7" t="s">
        <v>385</v>
      </c>
      <c r="H95" s="7">
        <v>0</v>
      </c>
      <c r="I95" s="7">
        <v>0.39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4"/>
      <c r="V95" s="11"/>
      <c r="W95" s="11"/>
      <c r="X95" s="11"/>
      <c r="Y95" s="18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1:42" x14ac:dyDescent="0.4">
      <c r="A96" s="7">
        <v>10</v>
      </c>
      <c r="B96" s="7" t="s">
        <v>24</v>
      </c>
      <c r="C96" s="7" t="s">
        <v>184</v>
      </c>
      <c r="D96" s="7">
        <v>5</v>
      </c>
      <c r="E96" s="7" t="s">
        <v>342</v>
      </c>
      <c r="F96" s="7" t="s">
        <v>404</v>
      </c>
      <c r="G96" s="7" t="s">
        <v>371</v>
      </c>
      <c r="H96" s="7">
        <v>0</v>
      </c>
      <c r="I96" s="7">
        <v>0.39</v>
      </c>
      <c r="J96" s="11">
        <v>0.41100000000000003</v>
      </c>
      <c r="K96" s="11">
        <f>J96+($U$96-$J$96)/($U$1-$J$1)</f>
        <v>0.46454545454545459</v>
      </c>
      <c r="L96" s="11">
        <f t="shared" ref="L96:T96" si="4">K96+($U$96-$J$96)/($U$1-$J$1)</f>
        <v>0.51809090909090916</v>
      </c>
      <c r="M96" s="11">
        <f t="shared" si="4"/>
        <v>0.57163636363636372</v>
      </c>
      <c r="N96" s="11">
        <f t="shared" si="4"/>
        <v>0.62518181818181828</v>
      </c>
      <c r="O96" s="11">
        <f t="shared" si="4"/>
        <v>0.67872727272727285</v>
      </c>
      <c r="P96" s="11">
        <f t="shared" si="4"/>
        <v>0.73227272727272741</v>
      </c>
      <c r="Q96" s="11">
        <f t="shared" si="4"/>
        <v>0.78581818181818197</v>
      </c>
      <c r="R96" s="11">
        <f t="shared" si="4"/>
        <v>0.83936363636363653</v>
      </c>
      <c r="S96" s="11">
        <f t="shared" si="4"/>
        <v>0.8929090909090911</v>
      </c>
      <c r="T96" s="11">
        <f t="shared" si="4"/>
        <v>0.94645454545454566</v>
      </c>
      <c r="U96" s="4">
        <v>1</v>
      </c>
      <c r="V96" s="11">
        <f>U96+($AO$96-$U$96)/($AO$1-$U$1)</f>
        <v>1.2</v>
      </c>
      <c r="W96" s="11">
        <f t="shared" ref="W96:AN96" si="5">V96+($AO$96-$U$96)/($AO$1-$U$1)</f>
        <v>1.4</v>
      </c>
      <c r="X96" s="11">
        <f t="shared" si="5"/>
        <v>1.5999999999999999</v>
      </c>
      <c r="Y96" s="11">
        <f t="shared" si="5"/>
        <v>1.7999999999999998</v>
      </c>
      <c r="Z96" s="11">
        <f t="shared" si="5"/>
        <v>1.9999999999999998</v>
      </c>
      <c r="AA96" s="11">
        <f t="shared" si="5"/>
        <v>2.1999999999999997</v>
      </c>
      <c r="AB96" s="11">
        <f t="shared" si="5"/>
        <v>2.4</v>
      </c>
      <c r="AC96" s="11">
        <f t="shared" si="5"/>
        <v>2.6</v>
      </c>
      <c r="AD96" s="11">
        <f t="shared" si="5"/>
        <v>2.8000000000000003</v>
      </c>
      <c r="AE96" s="11">
        <f t="shared" si="5"/>
        <v>3.0000000000000004</v>
      </c>
      <c r="AF96" s="11">
        <f t="shared" si="5"/>
        <v>3.2000000000000006</v>
      </c>
      <c r="AG96" s="11">
        <f t="shared" si="5"/>
        <v>3.4000000000000008</v>
      </c>
      <c r="AH96" s="11">
        <f t="shared" si="5"/>
        <v>3.600000000000001</v>
      </c>
      <c r="AI96" s="11">
        <f t="shared" si="5"/>
        <v>3.8000000000000012</v>
      </c>
      <c r="AJ96" s="11">
        <f t="shared" si="5"/>
        <v>4.0000000000000009</v>
      </c>
      <c r="AK96" s="11">
        <f t="shared" si="5"/>
        <v>4.2000000000000011</v>
      </c>
      <c r="AL96" s="11">
        <f t="shared" si="5"/>
        <v>4.4000000000000012</v>
      </c>
      <c r="AM96" s="11">
        <f t="shared" si="5"/>
        <v>4.6000000000000014</v>
      </c>
      <c r="AN96" s="11">
        <f t="shared" si="5"/>
        <v>4.8000000000000016</v>
      </c>
      <c r="AO96" s="11">
        <v>5</v>
      </c>
      <c r="AP96" s="11"/>
    </row>
    <row r="97" spans="1:42" x14ac:dyDescent="0.4">
      <c r="A97" s="7">
        <v>10</v>
      </c>
      <c r="B97" s="7" t="s">
        <v>24</v>
      </c>
      <c r="C97" s="7" t="s">
        <v>184</v>
      </c>
      <c r="D97" s="7">
        <v>6</v>
      </c>
      <c r="E97" s="7" t="s">
        <v>343</v>
      </c>
      <c r="F97" s="7"/>
      <c r="G97" s="7" t="s">
        <v>398</v>
      </c>
      <c r="H97" s="7">
        <v>0</v>
      </c>
      <c r="I97" s="7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4"/>
      <c r="V97" s="11"/>
      <c r="W97" s="11"/>
      <c r="X97" s="11"/>
      <c r="Y97" s="18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1:42" x14ac:dyDescent="0.4">
      <c r="A98" s="7">
        <v>10</v>
      </c>
      <c r="B98" s="7" t="s">
        <v>24</v>
      </c>
      <c r="C98" s="7" t="s">
        <v>184</v>
      </c>
      <c r="D98" s="7">
        <v>7</v>
      </c>
      <c r="E98" s="7" t="s">
        <v>344</v>
      </c>
      <c r="F98" s="7"/>
      <c r="G98" s="7" t="s">
        <v>398</v>
      </c>
      <c r="H98" s="7">
        <v>0</v>
      </c>
      <c r="I98" s="7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4"/>
      <c r="V98" s="11"/>
      <c r="W98" s="11"/>
      <c r="X98" s="11"/>
      <c r="Y98" s="18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1:42" x14ac:dyDescent="0.4">
      <c r="A99" s="7">
        <v>10</v>
      </c>
      <c r="B99" s="7" t="s">
        <v>24</v>
      </c>
      <c r="C99" s="7" t="s">
        <v>184</v>
      </c>
      <c r="D99" s="7">
        <v>8</v>
      </c>
      <c r="E99" s="7" t="s">
        <v>345</v>
      </c>
      <c r="F99" s="7" t="s">
        <v>404</v>
      </c>
      <c r="G99" s="7" t="s">
        <v>371</v>
      </c>
      <c r="H99" s="7">
        <v>0</v>
      </c>
      <c r="I99" s="7">
        <v>0</v>
      </c>
      <c r="J99" s="11">
        <v>2.1000000000000001E-2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0.05</v>
      </c>
      <c r="T99" s="11">
        <v>0.05</v>
      </c>
      <c r="U99" s="4">
        <v>0</v>
      </c>
      <c r="V99" s="11">
        <v>0</v>
      </c>
      <c r="W99" s="11">
        <v>0</v>
      </c>
      <c r="X99" s="11">
        <v>0.05</v>
      </c>
      <c r="Y99" s="18">
        <v>0.1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/>
    </row>
    <row r="100" spans="1:42" x14ac:dyDescent="0.4">
      <c r="A100" s="7">
        <v>10</v>
      </c>
      <c r="B100" s="7" t="s">
        <v>24</v>
      </c>
      <c r="C100" s="7" t="s">
        <v>184</v>
      </c>
      <c r="D100" s="7">
        <v>9</v>
      </c>
      <c r="E100" s="7" t="s">
        <v>346</v>
      </c>
      <c r="F100" s="7" t="s">
        <v>405</v>
      </c>
      <c r="G100" s="7" t="s">
        <v>406</v>
      </c>
      <c r="H100" s="7">
        <v>0</v>
      </c>
      <c r="I100" s="7">
        <v>0.46400000000000002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4">
        <v>0.50449999999999995</v>
      </c>
      <c r="V100" s="11"/>
      <c r="W100" s="11"/>
      <c r="X100" s="11"/>
      <c r="Y100" s="18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1:42" x14ac:dyDescent="0.4">
      <c r="A101" s="7">
        <v>10</v>
      </c>
      <c r="B101" s="7" t="s">
        <v>24</v>
      </c>
      <c r="C101" s="7" t="s">
        <v>184</v>
      </c>
      <c r="D101" s="7">
        <v>10</v>
      </c>
      <c r="E101" s="7" t="s">
        <v>347</v>
      </c>
      <c r="F101" s="7" t="s">
        <v>405</v>
      </c>
      <c r="G101" s="7" t="s">
        <v>385</v>
      </c>
      <c r="H101" s="7">
        <v>0</v>
      </c>
      <c r="I101" s="7">
        <v>0.9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4"/>
      <c r="V101" s="11"/>
      <c r="W101" s="11"/>
      <c r="X101" s="11"/>
      <c r="Y101" s="18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1:42" x14ac:dyDescent="0.4">
      <c r="A102" s="3">
        <v>11</v>
      </c>
      <c r="B102" s="3" t="s">
        <v>25</v>
      </c>
      <c r="C102" s="3" t="s">
        <v>449</v>
      </c>
      <c r="D102" s="3">
        <v>1</v>
      </c>
      <c r="E102" s="3" t="s">
        <v>338</v>
      </c>
      <c r="F102" s="3" t="s">
        <v>403</v>
      </c>
      <c r="G102" s="3" t="s">
        <v>371</v>
      </c>
      <c r="H102" s="3">
        <v>0</v>
      </c>
      <c r="I102" s="3">
        <f>J102+J102-K102</f>
        <v>1375.886267834177</v>
      </c>
      <c r="J102" s="11">
        <v>1361.5780062748431</v>
      </c>
      <c r="K102" s="11">
        <v>1347.2697447155092</v>
      </c>
      <c r="L102" s="11">
        <v>1288.4839564959086</v>
      </c>
      <c r="M102" s="11">
        <v>1229.6981682763078</v>
      </c>
      <c r="N102" s="11">
        <v>1170.912380056707</v>
      </c>
      <c r="O102" s="11">
        <v>1112.1265918371062</v>
      </c>
      <c r="P102" s="11">
        <v>1053.3408036175053</v>
      </c>
      <c r="Q102" s="11">
        <v>994.55501539790464</v>
      </c>
      <c r="R102" s="11">
        <v>935.76922717830405</v>
      </c>
      <c r="S102" s="11">
        <v>876.98343895870335</v>
      </c>
      <c r="T102" s="11">
        <v>818.19765073910264</v>
      </c>
      <c r="U102" s="4">
        <v>759.41186251950239</v>
      </c>
      <c r="V102" s="11">
        <v>752.6448526443445</v>
      </c>
      <c r="W102" s="11">
        <v>745.87784276918649</v>
      </c>
      <c r="X102" s="11">
        <v>739.11083289402848</v>
      </c>
      <c r="Y102" s="18">
        <v>732.34382301887047</v>
      </c>
      <c r="Z102" s="11">
        <v>725.57681314371246</v>
      </c>
      <c r="AA102" s="11">
        <v>718.80980326855445</v>
      </c>
      <c r="AB102" s="11">
        <v>712.04279339339644</v>
      </c>
      <c r="AC102" s="11">
        <v>705.27578351823854</v>
      </c>
      <c r="AD102" s="11">
        <v>698.50877364308053</v>
      </c>
      <c r="AE102" s="11">
        <v>691.74176376792252</v>
      </c>
      <c r="AF102" s="11">
        <v>684.97475389276451</v>
      </c>
      <c r="AG102" s="11">
        <v>678.2077440176065</v>
      </c>
      <c r="AH102" s="11">
        <v>671.44073414244849</v>
      </c>
      <c r="AI102" s="11">
        <v>664.67372426729059</v>
      </c>
      <c r="AJ102" s="11">
        <v>657.90671439213259</v>
      </c>
      <c r="AK102" s="11">
        <v>651.13970451697458</v>
      </c>
      <c r="AL102" s="11">
        <v>644.37269464181657</v>
      </c>
      <c r="AM102" s="11">
        <v>637.60568476665856</v>
      </c>
      <c r="AN102" s="11">
        <v>630.83867489150055</v>
      </c>
      <c r="AO102" s="11">
        <v>624.07166501634231</v>
      </c>
      <c r="AP102" s="11" t="s">
        <v>452</v>
      </c>
    </row>
    <row r="103" spans="1:42" x14ac:dyDescent="0.4">
      <c r="A103" s="3">
        <v>11</v>
      </c>
      <c r="B103" s="3" t="s">
        <v>25</v>
      </c>
      <c r="C103" s="3" t="s">
        <v>449</v>
      </c>
      <c r="D103" s="3">
        <v>2</v>
      </c>
      <c r="E103" s="3" t="s">
        <v>339</v>
      </c>
      <c r="F103" s="3" t="s">
        <v>403</v>
      </c>
      <c r="G103" s="3" t="s">
        <v>371</v>
      </c>
      <c r="H103" s="3">
        <v>0</v>
      </c>
      <c r="I103" s="3">
        <f>J103+J103-K103</f>
        <v>22.378937231500242</v>
      </c>
      <c r="J103" s="11">
        <v>22.887668615750123</v>
      </c>
      <c r="K103" s="11">
        <v>23.396400000000003</v>
      </c>
      <c r="L103" s="11">
        <v>22.710378654528096</v>
      </c>
      <c r="M103" s="11">
        <v>22.026963369662248</v>
      </c>
      <c r="N103" s="11">
        <v>21.346039172140426</v>
      </c>
      <c r="O103" s="11">
        <v>20.667497753817244</v>
      </c>
      <c r="P103" s="11">
        <v>19.991236995584185</v>
      </c>
      <c r="Q103" s="11">
        <v>19.317160531521946</v>
      </c>
      <c r="R103" s="11">
        <v>18.645177349373412</v>
      </c>
      <c r="S103" s="11">
        <v>17.975201423854461</v>
      </c>
      <c r="T103" s="11">
        <v>17.307151379696318</v>
      </c>
      <c r="U103" s="4">
        <v>16.640950181644566</v>
      </c>
      <c r="V103" s="11">
        <v>16.555605115149937</v>
      </c>
      <c r="W103" s="11">
        <v>16.470563232028109</v>
      </c>
      <c r="X103" s="11">
        <v>16.385819562059851</v>
      </c>
      <c r="Y103" s="18">
        <v>16.301369243074177</v>
      </c>
      <c r="Z103" s="11">
        <v>16.217207518028133</v>
      </c>
      <c r="AA103" s="11">
        <v>16.133329732180755</v>
      </c>
      <c r="AB103" s="11">
        <v>16.049731330357737</v>
      </c>
      <c r="AC103" s="11">
        <v>15.966407854303359</v>
      </c>
      <c r="AD103" s="11">
        <v>15.883354940116543</v>
      </c>
      <c r="AE103" s="11">
        <v>15.800568315767796</v>
      </c>
      <c r="AF103" s="11">
        <v>15.71804379869422</v>
      </c>
      <c r="AG103" s="11">
        <v>15.635777293469637</v>
      </c>
      <c r="AH103" s="11">
        <v>15.55376478954717</v>
      </c>
      <c r="AI103" s="11">
        <v>15.472002359071638</v>
      </c>
      <c r="AJ103" s="11">
        <v>15.390486154759238</v>
      </c>
      <c r="AK103" s="11">
        <v>15.309212407842166</v>
      </c>
      <c r="AL103" s="11">
        <v>15.228177426075824</v>
      </c>
      <c r="AM103" s="11">
        <v>15.147377591806414</v>
      </c>
      <c r="AN103" s="11">
        <v>15.066809360096796</v>
      </c>
      <c r="AO103" s="11">
        <v>14.986469256908581</v>
      </c>
      <c r="AP103" s="11" t="s">
        <v>452</v>
      </c>
    </row>
    <row r="104" spans="1:42" x14ac:dyDescent="0.4">
      <c r="A104" s="3">
        <v>11</v>
      </c>
      <c r="B104" s="3" t="s">
        <v>25</v>
      </c>
      <c r="C104" s="3" t="s">
        <v>449</v>
      </c>
      <c r="D104" s="3">
        <v>3</v>
      </c>
      <c r="E104" s="3" t="s">
        <v>340</v>
      </c>
      <c r="F104" s="3"/>
      <c r="G104" s="3" t="s">
        <v>395</v>
      </c>
      <c r="H104" s="3">
        <v>0</v>
      </c>
      <c r="I104" s="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4"/>
      <c r="V104" s="11"/>
      <c r="W104" s="11"/>
      <c r="X104" s="11"/>
      <c r="Y104" s="18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1:42" x14ac:dyDescent="0.4">
      <c r="A105" s="3">
        <v>11</v>
      </c>
      <c r="B105" s="3" t="s">
        <v>25</v>
      </c>
      <c r="C105" s="3" t="s">
        <v>449</v>
      </c>
      <c r="D105" s="3">
        <v>4</v>
      </c>
      <c r="E105" s="3" t="s">
        <v>341</v>
      </c>
      <c r="F105" s="3" t="s">
        <v>404</v>
      </c>
      <c r="G105" s="3" t="s">
        <v>385</v>
      </c>
      <c r="H105" s="3">
        <v>0</v>
      </c>
      <c r="I105" s="3">
        <v>5.4000000000000003E-3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4"/>
      <c r="V105" s="11"/>
      <c r="W105" s="11"/>
      <c r="X105" s="11"/>
      <c r="Y105" s="18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1:42" x14ac:dyDescent="0.4">
      <c r="A106" s="3">
        <v>11</v>
      </c>
      <c r="B106" s="3" t="s">
        <v>25</v>
      </c>
      <c r="C106" s="3" t="s">
        <v>449</v>
      </c>
      <c r="D106" s="3">
        <v>5</v>
      </c>
      <c r="E106" s="3" t="s">
        <v>342</v>
      </c>
      <c r="F106" s="3" t="s">
        <v>404</v>
      </c>
      <c r="G106" s="3" t="s">
        <v>371</v>
      </c>
      <c r="H106" s="3">
        <v>0</v>
      </c>
      <c r="I106" s="3">
        <v>5.4000000000000003E-3</v>
      </c>
      <c r="J106" s="11">
        <f>0.08/2</f>
        <v>0.04</v>
      </c>
      <c r="K106" s="11">
        <f>0.1/2</f>
        <v>0.05</v>
      </c>
      <c r="L106" s="11">
        <f>0.12/2</f>
        <v>0.06</v>
      </c>
      <c r="M106" s="11">
        <f>0.14/2</f>
        <v>7.0000000000000007E-2</v>
      </c>
      <c r="N106" s="11">
        <f>0.16/2</f>
        <v>0.08</v>
      </c>
      <c r="O106" s="11">
        <f>0.18/2</f>
        <v>0.09</v>
      </c>
      <c r="P106" s="4">
        <v>0.1</v>
      </c>
      <c r="Q106" s="26">
        <f>P106+($AO$106-$P$106)/($AO$1-$P$1)</f>
        <v>0.17599999999999999</v>
      </c>
      <c r="R106" s="26">
        <f t="shared" ref="R106:AN106" si="6">Q106+($AO$106-$P$106)/($AO$1-$P$1)</f>
        <v>0.252</v>
      </c>
      <c r="S106" s="26">
        <f t="shared" si="6"/>
        <v>0.32800000000000001</v>
      </c>
      <c r="T106" s="26">
        <f t="shared" si="6"/>
        <v>0.40400000000000003</v>
      </c>
      <c r="U106" s="26">
        <f t="shared" si="6"/>
        <v>0.48000000000000004</v>
      </c>
      <c r="V106" s="26">
        <f t="shared" si="6"/>
        <v>0.55600000000000005</v>
      </c>
      <c r="W106" s="26">
        <f t="shared" si="6"/>
        <v>0.63200000000000001</v>
      </c>
      <c r="X106" s="26">
        <f t="shared" si="6"/>
        <v>0.70799999999999996</v>
      </c>
      <c r="Y106" s="26">
        <f t="shared" si="6"/>
        <v>0.78399999999999992</v>
      </c>
      <c r="Z106" s="26">
        <f t="shared" si="6"/>
        <v>0.85999999999999988</v>
      </c>
      <c r="AA106" s="26">
        <f t="shared" si="6"/>
        <v>0.93599999999999983</v>
      </c>
      <c r="AB106" s="26">
        <f t="shared" si="6"/>
        <v>1.0119999999999998</v>
      </c>
      <c r="AC106" s="26">
        <f t="shared" si="6"/>
        <v>1.0879999999999999</v>
      </c>
      <c r="AD106" s="26">
        <f t="shared" si="6"/>
        <v>1.1639999999999999</v>
      </c>
      <c r="AE106" s="26">
        <f t="shared" si="6"/>
        <v>1.24</v>
      </c>
      <c r="AF106" s="26">
        <f t="shared" si="6"/>
        <v>1.3160000000000001</v>
      </c>
      <c r="AG106" s="26">
        <f t="shared" si="6"/>
        <v>1.3920000000000001</v>
      </c>
      <c r="AH106" s="26">
        <f t="shared" si="6"/>
        <v>1.4680000000000002</v>
      </c>
      <c r="AI106" s="26">
        <f t="shared" si="6"/>
        <v>1.5440000000000003</v>
      </c>
      <c r="AJ106" s="26">
        <f t="shared" si="6"/>
        <v>1.6200000000000003</v>
      </c>
      <c r="AK106" s="26">
        <f t="shared" si="6"/>
        <v>1.6960000000000004</v>
      </c>
      <c r="AL106" s="26">
        <f t="shared" si="6"/>
        <v>1.7720000000000005</v>
      </c>
      <c r="AM106" s="26">
        <f t="shared" si="6"/>
        <v>1.8480000000000005</v>
      </c>
      <c r="AN106" s="26">
        <f t="shared" si="6"/>
        <v>1.9240000000000006</v>
      </c>
      <c r="AO106" s="26">
        <v>2</v>
      </c>
      <c r="AP106" s="11"/>
    </row>
    <row r="107" spans="1:42" x14ac:dyDescent="0.4">
      <c r="A107" s="3">
        <v>11</v>
      </c>
      <c r="B107" s="3" t="s">
        <v>25</v>
      </c>
      <c r="C107" s="3" t="s">
        <v>449</v>
      </c>
      <c r="D107" s="3">
        <v>6</v>
      </c>
      <c r="E107" s="3" t="s">
        <v>343</v>
      </c>
      <c r="F107" s="3"/>
      <c r="G107" s="3" t="s">
        <v>398</v>
      </c>
      <c r="H107" s="3">
        <v>0</v>
      </c>
      <c r="I107" s="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4"/>
      <c r="V107" s="11"/>
      <c r="W107" s="11"/>
      <c r="X107" s="11"/>
      <c r="Y107" s="18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1:42" x14ac:dyDescent="0.4">
      <c r="A108" s="3">
        <v>11</v>
      </c>
      <c r="B108" s="3" t="s">
        <v>25</v>
      </c>
      <c r="C108" s="3" t="s">
        <v>449</v>
      </c>
      <c r="D108" s="3">
        <v>7</v>
      </c>
      <c r="E108" s="3" t="s">
        <v>344</v>
      </c>
      <c r="F108" s="3"/>
      <c r="G108" s="3" t="s">
        <v>398</v>
      </c>
      <c r="H108" s="3">
        <v>0</v>
      </c>
      <c r="I108" s="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4"/>
      <c r="V108" s="11"/>
      <c r="W108" s="11"/>
      <c r="X108" s="11"/>
      <c r="Y108" s="18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1:42" x14ac:dyDescent="0.4">
      <c r="A109" s="3">
        <v>11</v>
      </c>
      <c r="B109" s="3" t="s">
        <v>25</v>
      </c>
      <c r="C109" s="3" t="s">
        <v>449</v>
      </c>
      <c r="D109" s="3">
        <v>8</v>
      </c>
      <c r="E109" s="3" t="s">
        <v>345</v>
      </c>
      <c r="F109" s="3" t="s">
        <v>404</v>
      </c>
      <c r="G109" s="3" t="s">
        <v>371</v>
      </c>
      <c r="H109" s="3">
        <v>0</v>
      </c>
      <c r="I109" s="3">
        <v>0</v>
      </c>
      <c r="J109" s="11">
        <v>5.0000000000000001E-3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0.05</v>
      </c>
      <c r="T109" s="11">
        <v>0.1</v>
      </c>
      <c r="U109" s="4">
        <v>0</v>
      </c>
      <c r="V109" s="11">
        <v>0</v>
      </c>
      <c r="W109" s="11">
        <v>0</v>
      </c>
      <c r="X109" s="11">
        <v>0</v>
      </c>
      <c r="Y109" s="18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/>
    </row>
    <row r="110" spans="1:42" x14ac:dyDescent="0.4">
      <c r="A110" s="3">
        <v>11</v>
      </c>
      <c r="B110" s="3" t="s">
        <v>25</v>
      </c>
      <c r="C110" s="3" t="s">
        <v>449</v>
      </c>
      <c r="D110" s="3">
        <v>9</v>
      </c>
      <c r="E110" s="3" t="s">
        <v>346</v>
      </c>
      <c r="F110" s="3" t="s">
        <v>405</v>
      </c>
      <c r="G110" s="3" t="s">
        <v>385</v>
      </c>
      <c r="H110" s="3">
        <v>0</v>
      </c>
      <c r="I110" s="3">
        <v>0.17499999999999999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4"/>
      <c r="V110" s="11"/>
      <c r="W110" s="11"/>
      <c r="X110" s="11"/>
      <c r="Y110" s="18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1:42" x14ac:dyDescent="0.4">
      <c r="A111" s="3">
        <v>11</v>
      </c>
      <c r="B111" s="3" t="s">
        <v>25</v>
      </c>
      <c r="C111" s="3" t="s">
        <v>449</v>
      </c>
      <c r="D111" s="3">
        <v>10</v>
      </c>
      <c r="E111" s="3" t="s">
        <v>347</v>
      </c>
      <c r="F111" s="3" t="s">
        <v>405</v>
      </c>
      <c r="G111" s="3" t="s">
        <v>385</v>
      </c>
      <c r="H111" s="3">
        <v>0</v>
      </c>
      <c r="I111" s="3">
        <v>0.9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4"/>
      <c r="V111" s="11"/>
      <c r="W111" s="11"/>
      <c r="X111" s="11"/>
      <c r="Y111" s="18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1:42" x14ac:dyDescent="0.4">
      <c r="A112" s="58">
        <v>12</v>
      </c>
      <c r="B112" s="58" t="s">
        <v>454</v>
      </c>
      <c r="C112" s="58" t="s">
        <v>456</v>
      </c>
      <c r="D112" s="58">
        <v>1</v>
      </c>
      <c r="E112" s="58" t="s">
        <v>338</v>
      </c>
      <c r="F112" s="58" t="s">
        <v>403</v>
      </c>
      <c r="G112" s="58" t="s">
        <v>371</v>
      </c>
      <c r="H112" s="58">
        <v>0</v>
      </c>
      <c r="I112" s="58">
        <v>1375.886267834177</v>
      </c>
      <c r="J112" s="11">
        <v>1361.5780062748431</v>
      </c>
      <c r="K112" s="11">
        <v>1347.2697447155092</v>
      </c>
      <c r="L112" s="11">
        <v>1288.4839564959086</v>
      </c>
      <c r="M112" s="11">
        <v>1229.6981682763078</v>
      </c>
      <c r="N112" s="11">
        <v>1170.912380056707</v>
      </c>
      <c r="O112" s="11">
        <v>1112.1265918371062</v>
      </c>
      <c r="P112" s="11">
        <v>1053.3408036175053</v>
      </c>
      <c r="Q112" s="11">
        <v>994.55501539790464</v>
      </c>
      <c r="R112" s="11">
        <v>935.76922717830405</v>
      </c>
      <c r="S112" s="11">
        <v>876.98343895870335</v>
      </c>
      <c r="T112" s="11">
        <v>818.19765073910264</v>
      </c>
      <c r="U112" s="4">
        <v>759.41186251950239</v>
      </c>
      <c r="V112" s="11">
        <v>752.6448526443445</v>
      </c>
      <c r="W112" s="11">
        <v>745.87784276918649</v>
      </c>
      <c r="X112" s="11">
        <v>739.11083289402848</v>
      </c>
      <c r="Y112" s="18">
        <v>732.34382301887047</v>
      </c>
      <c r="Z112" s="11">
        <v>725.57681314371246</v>
      </c>
      <c r="AA112" s="11">
        <v>718.80980326855445</v>
      </c>
      <c r="AB112" s="11">
        <v>712.04279339339644</v>
      </c>
      <c r="AC112" s="11">
        <v>705.27578351823854</v>
      </c>
      <c r="AD112" s="11">
        <v>698.50877364308053</v>
      </c>
      <c r="AE112" s="11">
        <v>691.74176376792252</v>
      </c>
      <c r="AF112" s="11">
        <v>684.97475389276451</v>
      </c>
      <c r="AG112" s="11">
        <v>678.2077440176065</v>
      </c>
      <c r="AH112" s="11">
        <v>671.44073414244849</v>
      </c>
      <c r="AI112" s="11">
        <v>664.67372426729059</v>
      </c>
      <c r="AJ112" s="11">
        <v>657.90671439213259</v>
      </c>
      <c r="AK112" s="11">
        <v>651.13970451697458</v>
      </c>
      <c r="AL112" s="11">
        <v>644.37269464181657</v>
      </c>
      <c r="AM112" s="11">
        <v>637.60568476665856</v>
      </c>
      <c r="AN112" s="11">
        <v>630.83867489150055</v>
      </c>
      <c r="AO112" s="11">
        <v>624.07166501634231</v>
      </c>
      <c r="AP112" s="11"/>
    </row>
    <row r="113" spans="1:42" x14ac:dyDescent="0.4">
      <c r="A113" s="58">
        <v>12</v>
      </c>
      <c r="B113" s="58" t="s">
        <v>454</v>
      </c>
      <c r="C113" s="58" t="s">
        <v>457</v>
      </c>
      <c r="D113" s="58">
        <v>2</v>
      </c>
      <c r="E113" s="58" t="s">
        <v>339</v>
      </c>
      <c r="F113" s="58" t="s">
        <v>403</v>
      </c>
      <c r="G113" s="58" t="s">
        <v>371</v>
      </c>
      <c r="H113" s="58">
        <v>0</v>
      </c>
      <c r="I113" s="58">
        <v>22.378937231500242</v>
      </c>
      <c r="J113" s="11">
        <v>22.887668615750123</v>
      </c>
      <c r="K113" s="11">
        <v>23.396400000000003</v>
      </c>
      <c r="L113" s="11">
        <v>22.710378654528096</v>
      </c>
      <c r="M113" s="11">
        <v>22.026963369662248</v>
      </c>
      <c r="N113" s="11">
        <v>21.346039172140426</v>
      </c>
      <c r="O113" s="11">
        <v>20.667497753817244</v>
      </c>
      <c r="P113" s="11">
        <v>19.991236995584185</v>
      </c>
      <c r="Q113" s="11">
        <v>19.317160531521946</v>
      </c>
      <c r="R113" s="11">
        <v>18.645177349373412</v>
      </c>
      <c r="S113" s="11">
        <v>17.975201423854461</v>
      </c>
      <c r="T113" s="11">
        <v>17.307151379696318</v>
      </c>
      <c r="U113" s="4">
        <v>16.640950181644566</v>
      </c>
      <c r="V113" s="11">
        <v>16.555605115149937</v>
      </c>
      <c r="W113" s="11">
        <v>16.470563232028109</v>
      </c>
      <c r="X113" s="11">
        <v>16.385819562059851</v>
      </c>
      <c r="Y113" s="18">
        <v>16.301369243074177</v>
      </c>
      <c r="Z113" s="11">
        <v>16.217207518028133</v>
      </c>
      <c r="AA113" s="11">
        <v>16.133329732180755</v>
      </c>
      <c r="AB113" s="11">
        <v>16.049731330357737</v>
      </c>
      <c r="AC113" s="11">
        <v>15.966407854303359</v>
      </c>
      <c r="AD113" s="11">
        <v>15.883354940116543</v>
      </c>
      <c r="AE113" s="11">
        <v>15.800568315767796</v>
      </c>
      <c r="AF113" s="11">
        <v>15.71804379869422</v>
      </c>
      <c r="AG113" s="11">
        <v>15.635777293469637</v>
      </c>
      <c r="AH113" s="11">
        <v>15.55376478954717</v>
      </c>
      <c r="AI113" s="11">
        <v>15.472002359071638</v>
      </c>
      <c r="AJ113" s="11">
        <v>15.390486154759238</v>
      </c>
      <c r="AK113" s="11">
        <v>15.309212407842166</v>
      </c>
      <c r="AL113" s="11">
        <v>15.228177426075824</v>
      </c>
      <c r="AM113" s="11">
        <v>15.147377591806414</v>
      </c>
      <c r="AN113" s="11">
        <v>15.066809360096796</v>
      </c>
      <c r="AO113" s="11">
        <v>14.986469256908581</v>
      </c>
      <c r="AP113" s="11"/>
    </row>
    <row r="114" spans="1:42" x14ac:dyDescent="0.4">
      <c r="A114" s="58">
        <v>12</v>
      </c>
      <c r="B114" s="58" t="s">
        <v>454</v>
      </c>
      <c r="C114" s="58" t="s">
        <v>458</v>
      </c>
      <c r="D114" s="58">
        <v>3</v>
      </c>
      <c r="E114" s="58" t="s">
        <v>340</v>
      </c>
      <c r="F114" s="58"/>
      <c r="G114" s="58" t="s">
        <v>395</v>
      </c>
      <c r="H114" s="58">
        <v>0</v>
      </c>
      <c r="I114" s="5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4"/>
      <c r="V114" s="11"/>
      <c r="W114" s="11"/>
      <c r="X114" s="11"/>
      <c r="Y114" s="18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1:42" x14ac:dyDescent="0.4">
      <c r="A115" s="58">
        <v>12</v>
      </c>
      <c r="B115" s="58" t="s">
        <v>454</v>
      </c>
      <c r="C115" s="58" t="s">
        <v>459</v>
      </c>
      <c r="D115" s="58">
        <v>4</v>
      </c>
      <c r="E115" s="58" t="s">
        <v>341</v>
      </c>
      <c r="F115" s="58" t="s">
        <v>404</v>
      </c>
      <c r="G115" s="58" t="s">
        <v>385</v>
      </c>
      <c r="H115" s="58">
        <v>0</v>
      </c>
      <c r="I115" s="58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4"/>
      <c r="V115" s="11"/>
      <c r="W115" s="11"/>
      <c r="X115" s="11"/>
      <c r="Y115" s="18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1:42" x14ac:dyDescent="0.4">
      <c r="A116" s="58">
        <v>12</v>
      </c>
      <c r="B116" s="58" t="s">
        <v>454</v>
      </c>
      <c r="C116" s="58" t="s">
        <v>460</v>
      </c>
      <c r="D116" s="58">
        <v>5</v>
      </c>
      <c r="E116" s="58" t="s">
        <v>342</v>
      </c>
      <c r="F116" s="58" t="s">
        <v>404</v>
      </c>
      <c r="G116" s="58" t="s">
        <v>371</v>
      </c>
      <c r="H116" s="58">
        <v>0</v>
      </c>
      <c r="I116" s="58">
        <v>0</v>
      </c>
      <c r="J116" s="11">
        <v>0</v>
      </c>
      <c r="K116" s="11">
        <v>0</v>
      </c>
      <c r="L116" s="11">
        <v>0</v>
      </c>
      <c r="M116" s="11">
        <v>0.25</v>
      </c>
      <c r="N116" s="11">
        <f>M116+0.25</f>
        <v>0.5</v>
      </c>
      <c r="O116" s="11">
        <f t="shared" ref="O116:AO116" si="7">N116+0.25</f>
        <v>0.75</v>
      </c>
      <c r="P116" s="11">
        <f t="shared" si="7"/>
        <v>1</v>
      </c>
      <c r="Q116" s="11">
        <f t="shared" si="7"/>
        <v>1.25</v>
      </c>
      <c r="R116" s="11">
        <f t="shared" si="7"/>
        <v>1.5</v>
      </c>
      <c r="S116" s="11">
        <f t="shared" si="7"/>
        <v>1.75</v>
      </c>
      <c r="T116" s="11">
        <f t="shared" si="7"/>
        <v>2</v>
      </c>
      <c r="U116" s="11">
        <f t="shared" si="7"/>
        <v>2.25</v>
      </c>
      <c r="V116" s="11">
        <f t="shared" si="7"/>
        <v>2.5</v>
      </c>
      <c r="W116" s="11">
        <f t="shared" si="7"/>
        <v>2.75</v>
      </c>
      <c r="X116" s="11">
        <f t="shared" si="7"/>
        <v>3</v>
      </c>
      <c r="Y116" s="11">
        <f t="shared" si="7"/>
        <v>3.25</v>
      </c>
      <c r="Z116" s="11">
        <f t="shared" si="7"/>
        <v>3.5</v>
      </c>
      <c r="AA116" s="11">
        <f t="shared" si="7"/>
        <v>3.75</v>
      </c>
      <c r="AB116" s="11">
        <f t="shared" si="7"/>
        <v>4</v>
      </c>
      <c r="AC116" s="11">
        <f t="shared" si="7"/>
        <v>4.25</v>
      </c>
      <c r="AD116" s="11">
        <f t="shared" si="7"/>
        <v>4.5</v>
      </c>
      <c r="AE116" s="11">
        <f t="shared" si="7"/>
        <v>4.75</v>
      </c>
      <c r="AF116" s="11">
        <f t="shared" si="7"/>
        <v>5</v>
      </c>
      <c r="AG116" s="11">
        <f t="shared" si="7"/>
        <v>5.25</v>
      </c>
      <c r="AH116" s="11">
        <f t="shared" si="7"/>
        <v>5.5</v>
      </c>
      <c r="AI116" s="11">
        <f t="shared" si="7"/>
        <v>5.75</v>
      </c>
      <c r="AJ116" s="11">
        <f t="shared" si="7"/>
        <v>6</v>
      </c>
      <c r="AK116" s="11">
        <f t="shared" si="7"/>
        <v>6.25</v>
      </c>
      <c r="AL116" s="11">
        <f t="shared" si="7"/>
        <v>6.5</v>
      </c>
      <c r="AM116" s="11">
        <f t="shared" si="7"/>
        <v>6.75</v>
      </c>
      <c r="AN116" s="11">
        <f t="shared" si="7"/>
        <v>7</v>
      </c>
      <c r="AO116" s="11">
        <f t="shared" si="7"/>
        <v>7.25</v>
      </c>
      <c r="AP116" s="11"/>
    </row>
    <row r="117" spans="1:42" x14ac:dyDescent="0.4">
      <c r="A117" s="58">
        <v>12</v>
      </c>
      <c r="B117" s="58" t="s">
        <v>454</v>
      </c>
      <c r="C117" s="58" t="s">
        <v>461</v>
      </c>
      <c r="D117" s="58">
        <v>6</v>
      </c>
      <c r="E117" s="58" t="s">
        <v>343</v>
      </c>
      <c r="F117" s="58"/>
      <c r="G117" s="58" t="s">
        <v>398</v>
      </c>
      <c r="H117" s="58">
        <v>0</v>
      </c>
      <c r="I117" s="5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4"/>
      <c r="V117" s="11"/>
      <c r="W117" s="11"/>
      <c r="X117" s="11"/>
      <c r="Y117" s="18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1:42" x14ac:dyDescent="0.4">
      <c r="A118" s="58">
        <v>12</v>
      </c>
      <c r="B118" s="58" t="s">
        <v>454</v>
      </c>
      <c r="C118" s="58" t="s">
        <v>462</v>
      </c>
      <c r="D118" s="58">
        <v>7</v>
      </c>
      <c r="E118" s="58" t="s">
        <v>344</v>
      </c>
      <c r="F118" s="58"/>
      <c r="G118" s="58" t="s">
        <v>398</v>
      </c>
      <c r="H118" s="58">
        <v>0</v>
      </c>
      <c r="I118" s="5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4"/>
      <c r="V118" s="11"/>
      <c r="W118" s="11"/>
      <c r="X118" s="11"/>
      <c r="Y118" s="18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1:42" x14ac:dyDescent="0.4">
      <c r="A119" s="58">
        <v>12</v>
      </c>
      <c r="B119" s="58" t="s">
        <v>454</v>
      </c>
      <c r="C119" s="58" t="s">
        <v>463</v>
      </c>
      <c r="D119" s="58">
        <v>8</v>
      </c>
      <c r="E119" s="58" t="s">
        <v>345</v>
      </c>
      <c r="F119" s="58" t="s">
        <v>404</v>
      </c>
      <c r="G119" s="58" t="s">
        <v>385</v>
      </c>
      <c r="H119" s="58">
        <v>0</v>
      </c>
      <c r="I119" s="58">
        <v>0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4"/>
      <c r="V119" s="11"/>
      <c r="W119" s="11"/>
      <c r="X119" s="11"/>
      <c r="Y119" s="18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1:42" x14ac:dyDescent="0.4">
      <c r="A120" s="58">
        <v>12</v>
      </c>
      <c r="B120" s="58" t="s">
        <v>454</v>
      </c>
      <c r="C120" s="58" t="s">
        <v>464</v>
      </c>
      <c r="D120" s="58">
        <v>9</v>
      </c>
      <c r="E120" s="58" t="s">
        <v>346</v>
      </c>
      <c r="F120" s="58" t="s">
        <v>405</v>
      </c>
      <c r="G120" s="58" t="s">
        <v>385</v>
      </c>
      <c r="H120" s="58">
        <v>0</v>
      </c>
      <c r="I120" s="58">
        <v>0.17499999999999999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4"/>
      <c r="V120" s="11"/>
      <c r="W120" s="11"/>
      <c r="X120" s="11"/>
      <c r="Y120" s="18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1:42" x14ac:dyDescent="0.4">
      <c r="A121" s="58">
        <v>12</v>
      </c>
      <c r="B121" s="58" t="s">
        <v>454</v>
      </c>
      <c r="C121" s="58" t="s">
        <v>465</v>
      </c>
      <c r="D121" s="58">
        <v>10</v>
      </c>
      <c r="E121" s="58" t="s">
        <v>347</v>
      </c>
      <c r="F121" s="58" t="s">
        <v>405</v>
      </c>
      <c r="G121" s="58" t="s">
        <v>385</v>
      </c>
      <c r="H121" s="58">
        <v>0</v>
      </c>
      <c r="I121" s="58">
        <v>0.9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4"/>
      <c r="V121" s="11"/>
      <c r="W121" s="11"/>
      <c r="X121" s="11"/>
      <c r="Y121" s="18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1:42" x14ac:dyDescent="0.4">
      <c r="A122" s="18">
        <v>13</v>
      </c>
      <c r="B122" s="18" t="s">
        <v>448</v>
      </c>
      <c r="C122" s="18" t="s">
        <v>450</v>
      </c>
      <c r="D122" s="18">
        <v>1</v>
      </c>
      <c r="E122" s="18" t="s">
        <v>338</v>
      </c>
      <c r="F122" s="18" t="s">
        <v>403</v>
      </c>
      <c r="G122" s="18" t="s">
        <v>371</v>
      </c>
      <c r="H122" s="18">
        <v>0</v>
      </c>
      <c r="I122" s="18">
        <v>2015.8860339963876</v>
      </c>
      <c r="J122" s="11">
        <v>2015.8860339963876</v>
      </c>
      <c r="K122" s="11">
        <v>2015.8860339963876</v>
      </c>
      <c r="L122" s="11">
        <v>1917.7012635995734</v>
      </c>
      <c r="M122" s="11">
        <v>1819.5164932027592</v>
      </c>
      <c r="N122" s="11">
        <v>1721.331722805945</v>
      </c>
      <c r="O122" s="11">
        <v>1623.1469524091308</v>
      </c>
      <c r="P122" s="11">
        <v>1524.9621820123168</v>
      </c>
      <c r="Q122" s="11">
        <v>1426.7774116155028</v>
      </c>
      <c r="R122" s="11">
        <v>1328.5926412186886</v>
      </c>
      <c r="S122" s="11">
        <v>1230.4078708218744</v>
      </c>
      <c r="T122" s="11">
        <v>1132.2231004250605</v>
      </c>
      <c r="U122" s="11">
        <v>1034.0383300282472</v>
      </c>
      <c r="V122" s="11">
        <v>1023.721584036788</v>
      </c>
      <c r="W122" s="11">
        <v>1013.4048380453288</v>
      </c>
      <c r="X122" s="11">
        <v>1003.0880920538697</v>
      </c>
      <c r="Y122" s="11">
        <v>992.77134606241054</v>
      </c>
      <c r="Z122" s="11">
        <v>982.45460007095141</v>
      </c>
      <c r="AA122" s="11">
        <v>972.13785407949217</v>
      </c>
      <c r="AB122" s="11">
        <v>961.82110808803304</v>
      </c>
      <c r="AC122" s="11">
        <v>951.50436209657391</v>
      </c>
      <c r="AD122" s="11">
        <v>941.18761610511478</v>
      </c>
      <c r="AE122" s="11">
        <v>930.87087011365554</v>
      </c>
      <c r="AF122" s="11">
        <v>920.55412412219641</v>
      </c>
      <c r="AG122" s="11">
        <v>910.23737813073728</v>
      </c>
      <c r="AH122" s="11">
        <v>899.92063213927815</v>
      </c>
      <c r="AI122" s="11">
        <v>889.60388614781903</v>
      </c>
      <c r="AJ122" s="11">
        <v>879.28714015635978</v>
      </c>
      <c r="AK122" s="11">
        <v>868.97039416490065</v>
      </c>
      <c r="AL122" s="11">
        <v>858.65364817344152</v>
      </c>
      <c r="AM122" s="11">
        <v>848.3369021819824</v>
      </c>
      <c r="AN122" s="11">
        <v>838.02015619052315</v>
      </c>
      <c r="AO122" s="11">
        <v>827.70341019906436</v>
      </c>
      <c r="AP122" s="11" t="s">
        <v>453</v>
      </c>
    </row>
    <row r="123" spans="1:42" x14ac:dyDescent="0.4">
      <c r="A123" s="18">
        <v>13</v>
      </c>
      <c r="B123" s="18" t="s">
        <v>448</v>
      </c>
      <c r="C123" s="18" t="s">
        <v>450</v>
      </c>
      <c r="D123" s="18">
        <v>2</v>
      </c>
      <c r="E123" s="18" t="s">
        <v>339</v>
      </c>
      <c r="F123" s="18" t="s">
        <v>403</v>
      </c>
      <c r="G123" s="18" t="s">
        <v>371</v>
      </c>
      <c r="H123" s="18">
        <v>0</v>
      </c>
      <c r="I123" s="18">
        <v>36.3964</v>
      </c>
      <c r="J123" s="11">
        <v>36.3964</v>
      </c>
      <c r="K123" s="11">
        <v>36.3964</v>
      </c>
      <c r="L123" s="11">
        <v>35.007607641238138</v>
      </c>
      <c r="M123" s="11">
        <v>33.621421343082332</v>
      </c>
      <c r="N123" s="11">
        <v>32.237726132270552</v>
      </c>
      <c r="O123" s="11">
        <v>30.856413700657413</v>
      </c>
      <c r="P123" s="11">
        <v>29.477381929134392</v>
      </c>
      <c r="Q123" s="11">
        <v>28.100534451782199</v>
      </c>
      <c r="R123" s="11">
        <v>26.725780256343707</v>
      </c>
      <c r="S123" s="11">
        <v>25.353033317534795</v>
      </c>
      <c r="T123" s="11">
        <v>23.982212260086698</v>
      </c>
      <c r="U123" s="4">
        <v>22.613240048744967</v>
      </c>
      <c r="V123" s="11">
        <v>22.448896619279356</v>
      </c>
      <c r="W123" s="11">
        <v>22.284856373186546</v>
      </c>
      <c r="X123" s="11">
        <v>22.121114340247299</v>
      </c>
      <c r="Y123" s="18">
        <v>21.957665658290644</v>
      </c>
      <c r="Z123" s="11">
        <v>21.794505570273618</v>
      </c>
      <c r="AA123" s="11">
        <v>21.631629421455255</v>
      </c>
      <c r="AB123" s="11">
        <v>21.469032656661252</v>
      </c>
      <c r="AC123" s="11">
        <v>21.306710817635892</v>
      </c>
      <c r="AD123" s="11">
        <v>21.144659540478091</v>
      </c>
      <c r="AE123" s="11">
        <v>20.982874553158361</v>
      </c>
      <c r="AF123" s="11">
        <v>20.821351673113799</v>
      </c>
      <c r="AG123" s="11">
        <v>20.660086804918233</v>
      </c>
      <c r="AH123" s="11">
        <v>20.499075938024784</v>
      </c>
      <c r="AI123" s="11">
        <v>20.338315144578267</v>
      </c>
      <c r="AJ123" s="11">
        <v>20.177800577294885</v>
      </c>
      <c r="AK123" s="11">
        <v>20.017528467406827</v>
      </c>
      <c r="AL123" s="11">
        <v>19.857495122669501</v>
      </c>
      <c r="AM123" s="11">
        <v>19.697696925429106</v>
      </c>
      <c r="AN123" s="11">
        <v>19.538130330748508</v>
      </c>
      <c r="AO123" s="11">
        <v>19.378791864589303</v>
      </c>
      <c r="AP123" s="11" t="s">
        <v>453</v>
      </c>
    </row>
    <row r="124" spans="1:42" x14ac:dyDescent="0.4">
      <c r="A124" s="18">
        <v>13</v>
      </c>
      <c r="B124" s="18" t="s">
        <v>448</v>
      </c>
      <c r="C124" s="18" t="s">
        <v>450</v>
      </c>
      <c r="D124" s="18">
        <v>3</v>
      </c>
      <c r="E124" s="18" t="s">
        <v>340</v>
      </c>
      <c r="F124" s="18"/>
      <c r="G124" s="18" t="s">
        <v>395</v>
      </c>
      <c r="H124" s="18">
        <v>0</v>
      </c>
      <c r="I124" s="1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4"/>
      <c r="V124" s="11"/>
      <c r="W124" s="11"/>
      <c r="X124" s="11"/>
      <c r="Y124" s="18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1:42" x14ac:dyDescent="0.4">
      <c r="A125" s="18">
        <v>13</v>
      </c>
      <c r="B125" s="18" t="s">
        <v>448</v>
      </c>
      <c r="C125" s="18" t="s">
        <v>450</v>
      </c>
      <c r="D125" s="18">
        <v>4</v>
      </c>
      <c r="E125" s="18" t="s">
        <v>341</v>
      </c>
      <c r="F125" s="18" t="s">
        <v>404</v>
      </c>
      <c r="G125" s="18" t="s">
        <v>385</v>
      </c>
      <c r="H125" s="18">
        <v>0</v>
      </c>
      <c r="I125" s="18">
        <v>5.4000000000000003E-3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4"/>
      <c r="V125" s="11"/>
      <c r="W125" s="11"/>
      <c r="X125" s="11"/>
      <c r="Y125" s="18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1:42" x14ac:dyDescent="0.4">
      <c r="A126" s="18">
        <v>13</v>
      </c>
      <c r="B126" s="18" t="s">
        <v>448</v>
      </c>
      <c r="C126" s="18" t="s">
        <v>450</v>
      </c>
      <c r="D126" s="18">
        <v>5</v>
      </c>
      <c r="E126" s="18" t="s">
        <v>342</v>
      </c>
      <c r="F126" s="18" t="s">
        <v>404</v>
      </c>
      <c r="G126" s="18" t="s">
        <v>371</v>
      </c>
      <c r="H126" s="18">
        <v>0</v>
      </c>
      <c r="I126" s="3">
        <v>5.4000000000000003E-3</v>
      </c>
      <c r="J126" s="11">
        <f>0.08/2</f>
        <v>0.04</v>
      </c>
      <c r="K126" s="11">
        <f>0.1/2</f>
        <v>0.05</v>
      </c>
      <c r="L126" s="11">
        <f>0.12/2</f>
        <v>0.06</v>
      </c>
      <c r="M126" s="11">
        <f>0.14/2</f>
        <v>7.0000000000000007E-2</v>
      </c>
      <c r="N126" s="11">
        <f>0.16/2</f>
        <v>0.08</v>
      </c>
      <c r="O126" s="11">
        <f>0.18/2</f>
        <v>0.09</v>
      </c>
      <c r="P126" s="4">
        <v>0.1</v>
      </c>
      <c r="Q126" s="26">
        <f>P126+($AO$126-$P$126)/($AO$1-$P$1)</f>
        <v>0.25600000000000001</v>
      </c>
      <c r="R126" s="26">
        <f t="shared" ref="R126:AN126" si="8">Q126+($AO$126-$P$126)/($AO$1-$P$1)</f>
        <v>0.41200000000000003</v>
      </c>
      <c r="S126" s="26">
        <f t="shared" si="8"/>
        <v>0.56800000000000006</v>
      </c>
      <c r="T126" s="26">
        <f t="shared" si="8"/>
        <v>0.72400000000000009</v>
      </c>
      <c r="U126" s="26">
        <f t="shared" si="8"/>
        <v>0.88000000000000012</v>
      </c>
      <c r="V126" s="26">
        <f t="shared" si="8"/>
        <v>1.036</v>
      </c>
      <c r="W126" s="26">
        <f t="shared" si="8"/>
        <v>1.1919999999999999</v>
      </c>
      <c r="X126" s="26">
        <f t="shared" si="8"/>
        <v>1.3479999999999999</v>
      </c>
      <c r="Y126" s="26">
        <f t="shared" si="8"/>
        <v>1.5039999999999998</v>
      </c>
      <c r="Z126" s="26">
        <f t="shared" si="8"/>
        <v>1.6599999999999997</v>
      </c>
      <c r="AA126" s="26">
        <f t="shared" si="8"/>
        <v>1.8159999999999996</v>
      </c>
      <c r="AB126" s="26">
        <f t="shared" si="8"/>
        <v>1.9719999999999995</v>
      </c>
      <c r="AC126" s="26">
        <f t="shared" si="8"/>
        <v>2.1279999999999997</v>
      </c>
      <c r="AD126" s="26">
        <f t="shared" si="8"/>
        <v>2.2839999999999998</v>
      </c>
      <c r="AE126" s="26">
        <f t="shared" si="8"/>
        <v>2.44</v>
      </c>
      <c r="AF126" s="26">
        <f t="shared" si="8"/>
        <v>2.5960000000000001</v>
      </c>
      <c r="AG126" s="26">
        <f t="shared" si="8"/>
        <v>2.7520000000000002</v>
      </c>
      <c r="AH126" s="26">
        <f t="shared" si="8"/>
        <v>2.9080000000000004</v>
      </c>
      <c r="AI126" s="26">
        <f t="shared" si="8"/>
        <v>3.0640000000000005</v>
      </c>
      <c r="AJ126" s="26">
        <f t="shared" si="8"/>
        <v>3.2200000000000006</v>
      </c>
      <c r="AK126" s="26">
        <f t="shared" si="8"/>
        <v>3.3760000000000008</v>
      </c>
      <c r="AL126" s="26">
        <f t="shared" si="8"/>
        <v>3.5320000000000009</v>
      </c>
      <c r="AM126" s="26">
        <f t="shared" si="8"/>
        <v>3.6880000000000011</v>
      </c>
      <c r="AN126" s="26">
        <f t="shared" si="8"/>
        <v>3.8440000000000012</v>
      </c>
      <c r="AO126" s="26">
        <v>4</v>
      </c>
      <c r="AP126" s="11"/>
    </row>
    <row r="127" spans="1:42" x14ac:dyDescent="0.4">
      <c r="A127" s="18">
        <v>13</v>
      </c>
      <c r="B127" s="18" t="s">
        <v>448</v>
      </c>
      <c r="C127" s="18" t="s">
        <v>450</v>
      </c>
      <c r="D127" s="18">
        <v>6</v>
      </c>
      <c r="E127" s="18" t="s">
        <v>343</v>
      </c>
      <c r="F127" s="18"/>
      <c r="G127" s="18" t="s">
        <v>398</v>
      </c>
      <c r="H127" s="18">
        <v>0</v>
      </c>
      <c r="I127" s="1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4"/>
      <c r="V127" s="11"/>
      <c r="W127" s="11"/>
      <c r="X127" s="11"/>
      <c r="Y127" s="18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1:42" x14ac:dyDescent="0.4">
      <c r="A128" s="18">
        <v>13</v>
      </c>
      <c r="B128" s="18" t="s">
        <v>448</v>
      </c>
      <c r="C128" s="18" t="s">
        <v>450</v>
      </c>
      <c r="D128" s="18">
        <v>7</v>
      </c>
      <c r="E128" s="18" t="s">
        <v>344</v>
      </c>
      <c r="F128" s="18"/>
      <c r="G128" s="18" t="s">
        <v>398</v>
      </c>
      <c r="H128" s="18">
        <v>0</v>
      </c>
      <c r="I128" s="1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4"/>
      <c r="V128" s="11"/>
      <c r="W128" s="11"/>
      <c r="X128" s="11"/>
      <c r="Y128" s="18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1:42" x14ac:dyDescent="0.4">
      <c r="A129" s="18">
        <v>13</v>
      </c>
      <c r="B129" s="18" t="s">
        <v>448</v>
      </c>
      <c r="C129" s="18" t="s">
        <v>450</v>
      </c>
      <c r="D129" s="18">
        <v>8</v>
      </c>
      <c r="E129" s="18" t="s">
        <v>345</v>
      </c>
      <c r="F129" s="18" t="s">
        <v>404</v>
      </c>
      <c r="G129" s="18" t="s">
        <v>407</v>
      </c>
      <c r="H129" s="18">
        <v>0</v>
      </c>
      <c r="I129" s="1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4"/>
      <c r="V129" s="11"/>
      <c r="W129" s="11"/>
      <c r="X129" s="11"/>
      <c r="Y129" s="18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1:42" x14ac:dyDescent="0.4">
      <c r="A130" s="18">
        <v>13</v>
      </c>
      <c r="B130" s="18" t="s">
        <v>448</v>
      </c>
      <c r="C130" s="18" t="s">
        <v>450</v>
      </c>
      <c r="D130" s="18">
        <v>9</v>
      </c>
      <c r="E130" s="18" t="s">
        <v>346</v>
      </c>
      <c r="F130" s="18" t="s">
        <v>405</v>
      </c>
      <c r="G130" s="18" t="s">
        <v>385</v>
      </c>
      <c r="H130" s="18">
        <v>0</v>
      </c>
      <c r="I130" s="18">
        <v>0.17499999999999999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4"/>
      <c r="V130" s="11"/>
      <c r="W130" s="11"/>
      <c r="X130" s="11"/>
      <c r="Y130" s="18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1:42" x14ac:dyDescent="0.4">
      <c r="A131" s="18">
        <v>13</v>
      </c>
      <c r="B131" s="18" t="s">
        <v>448</v>
      </c>
      <c r="C131" s="18" t="s">
        <v>450</v>
      </c>
      <c r="D131" s="18">
        <v>10</v>
      </c>
      <c r="E131" s="18" t="s">
        <v>347</v>
      </c>
      <c r="F131" s="18" t="s">
        <v>405</v>
      </c>
      <c r="G131" s="18" t="s">
        <v>385</v>
      </c>
      <c r="H131" s="18">
        <v>0</v>
      </c>
      <c r="I131" s="18">
        <v>0.9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4"/>
      <c r="V131" s="11"/>
      <c r="W131" s="11"/>
      <c r="X131" s="11"/>
      <c r="Y131" s="18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1:42" x14ac:dyDescent="0.4">
      <c r="A132" s="7">
        <v>14</v>
      </c>
      <c r="B132" s="7" t="s">
        <v>26</v>
      </c>
      <c r="C132" s="7" t="s">
        <v>185</v>
      </c>
      <c r="D132" s="7">
        <v>1</v>
      </c>
      <c r="E132" s="7" t="s">
        <v>338</v>
      </c>
      <c r="F132" s="7" t="s">
        <v>403</v>
      </c>
      <c r="G132" s="7" t="s">
        <v>371</v>
      </c>
      <c r="H132" s="7">
        <v>0</v>
      </c>
      <c r="I132" s="7">
        <f>J132+J132-K132</f>
        <v>2836.548555382401</v>
      </c>
      <c r="J132" s="11">
        <v>2773.3436221869811</v>
      </c>
      <c r="K132" s="11">
        <v>2710.1386889915611</v>
      </c>
      <c r="L132" s="11">
        <v>2539.5326653672018</v>
      </c>
      <c r="M132" s="11">
        <v>2368.9266417428421</v>
      </c>
      <c r="N132" s="11">
        <v>2198.3206181184823</v>
      </c>
      <c r="O132" s="11">
        <v>2027.7145944941228</v>
      </c>
      <c r="P132" s="11">
        <v>1857.1085708697635</v>
      </c>
      <c r="Q132" s="11">
        <v>1686.502547245404</v>
      </c>
      <c r="R132" s="11">
        <v>1515.8965236210447</v>
      </c>
      <c r="S132" s="11">
        <v>1345.2904999966852</v>
      </c>
      <c r="T132" s="11">
        <v>1174.6844763723259</v>
      </c>
      <c r="U132" s="11">
        <v>1004.0784527479665</v>
      </c>
      <c r="V132" s="11">
        <v>992.94789378716075</v>
      </c>
      <c r="W132" s="11">
        <v>981.81733482635502</v>
      </c>
      <c r="X132" s="11">
        <v>970.68677586554929</v>
      </c>
      <c r="Y132" s="11">
        <v>959.55621690474356</v>
      </c>
      <c r="Z132" s="11">
        <v>948.42565794393784</v>
      </c>
      <c r="AA132" s="11">
        <v>937.29509898313211</v>
      </c>
      <c r="AB132" s="11">
        <v>926.16454002232638</v>
      </c>
      <c r="AC132" s="11">
        <v>915.03398106152065</v>
      </c>
      <c r="AD132" s="11">
        <v>903.90342210071492</v>
      </c>
      <c r="AE132" s="11">
        <v>892.77286313990919</v>
      </c>
      <c r="AF132" s="11">
        <v>881.64230417910346</v>
      </c>
      <c r="AG132" s="11">
        <v>870.51174521829773</v>
      </c>
      <c r="AH132" s="11">
        <v>859.381186257492</v>
      </c>
      <c r="AI132" s="11">
        <v>848.25062729668628</v>
      </c>
      <c r="AJ132" s="11">
        <v>837.12006833588055</v>
      </c>
      <c r="AK132" s="11">
        <v>825.98950937507482</v>
      </c>
      <c r="AL132" s="11">
        <v>814.8589504142692</v>
      </c>
      <c r="AM132" s="11">
        <v>803.72839145346347</v>
      </c>
      <c r="AN132" s="11">
        <v>792.59783249265774</v>
      </c>
      <c r="AO132" s="11">
        <v>781.46727353185145</v>
      </c>
      <c r="AP132" s="11" t="s">
        <v>447</v>
      </c>
    </row>
    <row r="133" spans="1:42" x14ac:dyDescent="0.4">
      <c r="A133" s="7">
        <v>14</v>
      </c>
      <c r="B133" s="7" t="s">
        <v>26</v>
      </c>
      <c r="C133" s="7" t="s">
        <v>185</v>
      </c>
      <c r="D133" s="7">
        <v>2</v>
      </c>
      <c r="E133" s="7" t="s">
        <v>339</v>
      </c>
      <c r="F133" s="7" t="s">
        <v>403</v>
      </c>
      <c r="G133" s="7" t="s">
        <v>371</v>
      </c>
      <c r="H133" s="7">
        <v>0</v>
      </c>
      <c r="I133" s="7">
        <f>J133+J133-K133</f>
        <v>25.854059211315043</v>
      </c>
      <c r="J133" s="11">
        <v>27.397029605657522</v>
      </c>
      <c r="K133" s="11">
        <v>28.94</v>
      </c>
      <c r="L133" s="11">
        <v>27.388886605257674</v>
      </c>
      <c r="M133" s="11">
        <v>25.837773210515348</v>
      </c>
      <c r="N133" s="11">
        <v>24.286659815773017</v>
      </c>
      <c r="O133" s="11">
        <v>22.735546421030691</v>
      </c>
      <c r="P133" s="11">
        <v>21.184433026288367</v>
      </c>
      <c r="Q133" s="11">
        <v>19.633319631546041</v>
      </c>
      <c r="R133" s="11">
        <v>18.082206236803714</v>
      </c>
      <c r="S133" s="11">
        <v>16.531092842061391</v>
      </c>
      <c r="T133" s="11">
        <v>14.979979447319064</v>
      </c>
      <c r="U133" s="4">
        <v>13.42886605257674</v>
      </c>
      <c r="V133" s="11">
        <v>13.327669396513244</v>
      </c>
      <c r="W133" s="11">
        <v>13.226472740449747</v>
      </c>
      <c r="X133" s="11">
        <v>13.12527608438625</v>
      </c>
      <c r="Y133" s="18">
        <v>13.024079428322754</v>
      </c>
      <c r="Z133" s="11">
        <v>12.922882772259261</v>
      </c>
      <c r="AA133" s="11">
        <v>12.821686116195764</v>
      </c>
      <c r="AB133" s="11">
        <v>12.720489460132267</v>
      </c>
      <c r="AC133" s="11">
        <v>12.61929280406877</v>
      </c>
      <c r="AD133" s="11">
        <v>12.518096148005274</v>
      </c>
      <c r="AE133" s="11">
        <v>12.416899491941777</v>
      </c>
      <c r="AF133" s="11">
        <v>12.315702835878284</v>
      </c>
      <c r="AG133" s="11">
        <v>12.214506179814787</v>
      </c>
      <c r="AH133" s="11">
        <v>12.11330952375129</v>
      </c>
      <c r="AI133" s="11">
        <v>12.012112867687794</v>
      </c>
      <c r="AJ133" s="11">
        <v>11.910916211624297</v>
      </c>
      <c r="AK133" s="11">
        <v>11.809719555560802</v>
      </c>
      <c r="AL133" s="11">
        <v>11.708522899497307</v>
      </c>
      <c r="AM133" s="11">
        <v>11.60732624343381</v>
      </c>
      <c r="AN133" s="11">
        <v>11.506129587370314</v>
      </c>
      <c r="AO133" s="11">
        <v>11.404932931306814</v>
      </c>
      <c r="AP133" s="11" t="s">
        <v>447</v>
      </c>
    </row>
    <row r="134" spans="1:42" x14ac:dyDescent="0.4">
      <c r="A134" s="7">
        <v>14</v>
      </c>
      <c r="B134" s="7" t="s">
        <v>26</v>
      </c>
      <c r="C134" s="7" t="s">
        <v>185</v>
      </c>
      <c r="D134" s="7">
        <v>3</v>
      </c>
      <c r="E134" s="7" t="s">
        <v>340</v>
      </c>
      <c r="F134" s="7"/>
      <c r="G134" s="7" t="s">
        <v>395</v>
      </c>
      <c r="H134" s="7">
        <v>0</v>
      </c>
      <c r="I134" s="7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4"/>
      <c r="V134" s="11"/>
      <c r="W134" s="11"/>
      <c r="X134" s="11"/>
      <c r="Y134" s="18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1:42" x14ac:dyDescent="0.4">
      <c r="A135" s="7">
        <v>14</v>
      </c>
      <c r="B135" s="7" t="s">
        <v>26</v>
      </c>
      <c r="C135" s="7" t="s">
        <v>185</v>
      </c>
      <c r="D135" s="7">
        <v>4</v>
      </c>
      <c r="E135" s="7" t="s">
        <v>341</v>
      </c>
      <c r="F135" s="7" t="s">
        <v>404</v>
      </c>
      <c r="G135" s="7" t="s">
        <v>385</v>
      </c>
      <c r="H135" s="7">
        <v>0</v>
      </c>
      <c r="I135" s="7">
        <v>0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4"/>
      <c r="V135" s="11"/>
      <c r="W135" s="11"/>
      <c r="X135" s="11"/>
      <c r="Y135" s="18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1:42" x14ac:dyDescent="0.4">
      <c r="A136" s="7">
        <v>14</v>
      </c>
      <c r="B136" s="7" t="s">
        <v>26</v>
      </c>
      <c r="C136" s="7" t="s">
        <v>185</v>
      </c>
      <c r="D136" s="7">
        <v>5</v>
      </c>
      <c r="E136" s="7" t="s">
        <v>342</v>
      </c>
      <c r="F136" s="7" t="s">
        <v>404</v>
      </c>
      <c r="G136" s="7" t="s">
        <v>371</v>
      </c>
      <c r="H136" s="7">
        <v>0</v>
      </c>
      <c r="I136" s="7">
        <v>0</v>
      </c>
      <c r="J136" s="11">
        <f>0.08/2</f>
        <v>0.04</v>
      </c>
      <c r="K136" s="11">
        <f>0.1/2</f>
        <v>0.05</v>
      </c>
      <c r="L136" s="11">
        <f>0.12/2</f>
        <v>0.06</v>
      </c>
      <c r="M136" s="11">
        <f>0.14/2</f>
        <v>7.0000000000000007E-2</v>
      </c>
      <c r="N136" s="11">
        <f>0.16/2</f>
        <v>0.08</v>
      </c>
      <c r="O136" s="11">
        <f>0.18/2</f>
        <v>0.09</v>
      </c>
      <c r="P136" s="4">
        <f>0.2/2</f>
        <v>0.1</v>
      </c>
      <c r="Q136" s="26">
        <f>P136+($AO$136-$P$136)/($AO$1-$P$1)</f>
        <v>0.17599999999999999</v>
      </c>
      <c r="R136" s="26">
        <f t="shared" ref="R136:AN136" si="9">Q136+($AO$136-$P$136)/($AO$1-$P$1)</f>
        <v>0.252</v>
      </c>
      <c r="S136" s="26">
        <f t="shared" si="9"/>
        <v>0.32800000000000001</v>
      </c>
      <c r="T136" s="26">
        <f t="shared" si="9"/>
        <v>0.40400000000000003</v>
      </c>
      <c r="U136" s="26">
        <f t="shared" si="9"/>
        <v>0.48000000000000004</v>
      </c>
      <c r="V136" s="26">
        <f t="shared" si="9"/>
        <v>0.55600000000000005</v>
      </c>
      <c r="W136" s="26">
        <f t="shared" si="9"/>
        <v>0.63200000000000001</v>
      </c>
      <c r="X136" s="26">
        <f t="shared" si="9"/>
        <v>0.70799999999999996</v>
      </c>
      <c r="Y136" s="26">
        <f t="shared" si="9"/>
        <v>0.78399999999999992</v>
      </c>
      <c r="Z136" s="26">
        <f t="shared" si="9"/>
        <v>0.85999999999999988</v>
      </c>
      <c r="AA136" s="26">
        <f t="shared" si="9"/>
        <v>0.93599999999999983</v>
      </c>
      <c r="AB136" s="26">
        <f t="shared" si="9"/>
        <v>1.0119999999999998</v>
      </c>
      <c r="AC136" s="26">
        <f t="shared" si="9"/>
        <v>1.0879999999999999</v>
      </c>
      <c r="AD136" s="26">
        <f t="shared" si="9"/>
        <v>1.1639999999999999</v>
      </c>
      <c r="AE136" s="26">
        <f t="shared" si="9"/>
        <v>1.24</v>
      </c>
      <c r="AF136" s="26">
        <f t="shared" si="9"/>
        <v>1.3160000000000001</v>
      </c>
      <c r="AG136" s="26">
        <f t="shared" si="9"/>
        <v>1.3920000000000001</v>
      </c>
      <c r="AH136" s="26">
        <f t="shared" si="9"/>
        <v>1.4680000000000002</v>
      </c>
      <c r="AI136" s="26">
        <f t="shared" si="9"/>
        <v>1.5440000000000003</v>
      </c>
      <c r="AJ136" s="26">
        <f t="shared" si="9"/>
        <v>1.6200000000000003</v>
      </c>
      <c r="AK136" s="26">
        <f t="shared" si="9"/>
        <v>1.6960000000000004</v>
      </c>
      <c r="AL136" s="26">
        <f t="shared" si="9"/>
        <v>1.7720000000000005</v>
      </c>
      <c r="AM136" s="26">
        <f t="shared" si="9"/>
        <v>1.8480000000000005</v>
      </c>
      <c r="AN136" s="26">
        <f t="shared" si="9"/>
        <v>1.9240000000000006</v>
      </c>
      <c r="AO136" s="26">
        <v>2</v>
      </c>
      <c r="AP136" s="11"/>
    </row>
    <row r="137" spans="1:42" x14ac:dyDescent="0.4">
      <c r="A137" s="7">
        <v>14</v>
      </c>
      <c r="B137" s="7" t="s">
        <v>26</v>
      </c>
      <c r="C137" s="7" t="s">
        <v>185</v>
      </c>
      <c r="D137" s="7">
        <v>6</v>
      </c>
      <c r="E137" s="7" t="s">
        <v>343</v>
      </c>
      <c r="F137" s="7"/>
      <c r="G137" s="7" t="s">
        <v>398</v>
      </c>
      <c r="H137" s="7">
        <v>0</v>
      </c>
      <c r="I137" s="7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4"/>
      <c r="V137" s="11"/>
      <c r="W137" s="11"/>
      <c r="X137" s="11"/>
      <c r="Y137" s="18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1:42" x14ac:dyDescent="0.4">
      <c r="A138" s="7">
        <v>14</v>
      </c>
      <c r="B138" s="7" t="s">
        <v>26</v>
      </c>
      <c r="C138" s="7" t="s">
        <v>185</v>
      </c>
      <c r="D138" s="7">
        <v>7</v>
      </c>
      <c r="E138" s="7" t="s">
        <v>344</v>
      </c>
      <c r="F138" s="7"/>
      <c r="G138" s="7" t="s">
        <v>398</v>
      </c>
      <c r="H138" s="7">
        <v>0</v>
      </c>
      <c r="I138" s="7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4"/>
      <c r="V138" s="11"/>
      <c r="W138" s="11"/>
      <c r="X138" s="11"/>
      <c r="Y138" s="18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1:42" x14ac:dyDescent="0.4">
      <c r="A139" s="7">
        <v>14</v>
      </c>
      <c r="B139" s="7" t="s">
        <v>26</v>
      </c>
      <c r="C139" s="7" t="s">
        <v>185</v>
      </c>
      <c r="D139" s="7">
        <v>8</v>
      </c>
      <c r="E139" s="7" t="s">
        <v>345</v>
      </c>
      <c r="F139" s="7"/>
      <c r="G139" s="7" t="s">
        <v>407</v>
      </c>
      <c r="H139" s="7">
        <v>0</v>
      </c>
      <c r="I139" s="7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4"/>
      <c r="V139" s="11"/>
      <c r="W139" s="11"/>
      <c r="X139" s="11"/>
      <c r="Y139" s="18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1:42" x14ac:dyDescent="0.4">
      <c r="A140" s="7">
        <v>14</v>
      </c>
      <c r="B140" s="7" t="s">
        <v>26</v>
      </c>
      <c r="C140" s="7" t="s">
        <v>185</v>
      </c>
      <c r="D140" s="7">
        <v>9</v>
      </c>
      <c r="E140" s="7" t="s">
        <v>346</v>
      </c>
      <c r="F140" s="7" t="s">
        <v>405</v>
      </c>
      <c r="G140" s="7" t="s">
        <v>385</v>
      </c>
      <c r="H140" s="7">
        <v>0</v>
      </c>
      <c r="I140" s="7">
        <v>0.14000000000000001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4"/>
      <c r="V140" s="11"/>
      <c r="W140" s="11"/>
      <c r="X140" s="11"/>
      <c r="Y140" s="18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1:42" x14ac:dyDescent="0.4">
      <c r="A141" s="7">
        <v>14</v>
      </c>
      <c r="B141" s="7" t="s">
        <v>26</v>
      </c>
      <c r="C141" s="7" t="s">
        <v>185</v>
      </c>
      <c r="D141" s="7">
        <v>10</v>
      </c>
      <c r="E141" s="7" t="s">
        <v>347</v>
      </c>
      <c r="F141" s="7" t="s">
        <v>405</v>
      </c>
      <c r="G141" s="7" t="s">
        <v>385</v>
      </c>
      <c r="H141" s="7">
        <v>0</v>
      </c>
      <c r="I141" s="7">
        <v>0.9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4"/>
      <c r="V141" s="11"/>
      <c r="W141" s="11"/>
      <c r="X141" s="11"/>
      <c r="Y141" s="18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1:42" x14ac:dyDescent="0.4">
      <c r="A142" s="3">
        <v>15</v>
      </c>
      <c r="B142" s="3" t="s">
        <v>27</v>
      </c>
      <c r="C142" s="3" t="s">
        <v>186</v>
      </c>
      <c r="D142" s="3">
        <v>1</v>
      </c>
      <c r="E142" s="3" t="s">
        <v>338</v>
      </c>
      <c r="F142" s="3" t="s">
        <v>403</v>
      </c>
      <c r="G142" s="3" t="s">
        <v>371</v>
      </c>
      <c r="H142" s="3">
        <v>0</v>
      </c>
      <c r="I142" s="3">
        <f>J142+J142-K142</f>
        <v>4157.0420331678288</v>
      </c>
      <c r="J142" s="11">
        <v>4106.0773967225514</v>
      </c>
      <c r="K142" s="11">
        <v>4055.1127602772744</v>
      </c>
      <c r="L142" s="11">
        <v>3779.6861782985966</v>
      </c>
      <c r="M142" s="11">
        <v>3505.1699734418239</v>
      </c>
      <c r="N142" s="11">
        <v>3231.7012624654776</v>
      </c>
      <c r="O142" s="11">
        <v>2959.4461534921443</v>
      </c>
      <c r="P142" s="11">
        <v>2688.6078358887044</v>
      </c>
      <c r="Q142" s="11">
        <v>2419.4375391883618</v>
      </c>
      <c r="R142" s="11">
        <v>2152.2496227033521</v>
      </c>
      <c r="S142" s="11">
        <v>1887.4427340420525</v>
      </c>
      <c r="T142" s="11">
        <v>1625.5300887970407</v>
      </c>
      <c r="U142" s="4">
        <v>1367.1838138691048</v>
      </c>
      <c r="V142" s="11">
        <v>1350.5734970782075</v>
      </c>
      <c r="W142" s="11">
        <v>1333.9696933425289</v>
      </c>
      <c r="X142" s="11">
        <v>1317.372581555032</v>
      </c>
      <c r="Y142" s="18">
        <v>1300.7823472207128</v>
      </c>
      <c r="Z142" s="11">
        <v>1284.1991827649335</v>
      </c>
      <c r="AA142" s="11">
        <v>1267.6232878591688</v>
      </c>
      <c r="AB142" s="11">
        <v>1251.0548697653301</v>
      </c>
      <c r="AC142" s="11">
        <v>1234.4941436999095</v>
      </c>
      <c r="AD142" s="11">
        <v>1217.9413332192935</v>
      </c>
      <c r="AE142" s="11">
        <v>1201.3966706276879</v>
      </c>
      <c r="AF142" s="11">
        <v>1184.8603974092289</v>
      </c>
      <c r="AG142" s="11">
        <v>1168.3327646859566</v>
      </c>
      <c r="AH142" s="11">
        <v>1151.8140337034881</v>
      </c>
      <c r="AI142" s="11">
        <v>1135.3044763463542</v>
      </c>
      <c r="AJ142" s="11">
        <v>1118.8043756851418</v>
      </c>
      <c r="AK142" s="11">
        <v>1102.3140265577529</v>
      </c>
      <c r="AL142" s="11">
        <v>1085.8337361872873</v>
      </c>
      <c r="AM142" s="11">
        <v>1069.3638248392747</v>
      </c>
      <c r="AN142" s="11">
        <v>1052.9046265212048</v>
      </c>
      <c r="AO142" s="11">
        <v>1036.4564897275707</v>
      </c>
      <c r="AP142" s="11" t="s">
        <v>451</v>
      </c>
    </row>
    <row r="143" spans="1:42" x14ac:dyDescent="0.4">
      <c r="A143" s="3">
        <v>15</v>
      </c>
      <c r="B143" s="3" t="s">
        <v>27</v>
      </c>
      <c r="C143" s="3" t="s">
        <v>186</v>
      </c>
      <c r="D143" s="3">
        <v>2</v>
      </c>
      <c r="E143" s="3" t="s">
        <v>339</v>
      </c>
      <c r="F143" s="3" t="s">
        <v>403</v>
      </c>
      <c r="G143" s="3" t="s">
        <v>371</v>
      </c>
      <c r="H143" s="3">
        <v>0</v>
      </c>
      <c r="I143" s="3">
        <f>J143+J143-K143</f>
        <v>42.114289218737589</v>
      </c>
      <c r="J143" s="11">
        <v>43.567270440693271</v>
      </c>
      <c r="K143" s="11">
        <v>45.020251662648953</v>
      </c>
      <c r="L143" s="11">
        <v>42.219436786715562</v>
      </c>
      <c r="M143" s="11">
        <v>39.438148831454747</v>
      </c>
      <c r="N143" s="11">
        <v>36.678780615673475</v>
      </c>
      <c r="O143" s="11">
        <v>33.943994306144361</v>
      </c>
      <c r="P143" s="11">
        <v>31.236767560006733</v>
      </c>
      <c r="Q143" s="11">
        <v>28.56044882004425</v>
      </c>
      <c r="R143" s="11">
        <v>25.91882401434729</v>
      </c>
      <c r="S143" s="11">
        <v>23.31619756114933</v>
      </c>
      <c r="T143" s="11">
        <v>20.757491448234255</v>
      </c>
      <c r="U143" s="4">
        <v>18.248367329668277</v>
      </c>
      <c r="V143" s="11">
        <v>18.071914036199786</v>
      </c>
      <c r="W143" s="11">
        <v>17.895565633822926</v>
      </c>
      <c r="X143" s="11">
        <v>17.719329320719215</v>
      </c>
      <c r="Y143" s="18">
        <v>17.543212311176458</v>
      </c>
      <c r="Z143" s="11">
        <v>17.36722183834047</v>
      </c>
      <c r="AA143" s="11">
        <v>17.191365156972743</v>
      </c>
      <c r="AB143" s="11">
        <v>17.015649546216284</v>
      </c>
      <c r="AC143" s="11">
        <v>16.840082312371717</v>
      </c>
      <c r="AD143" s="11">
        <v>16.664670791686007</v>
      </c>
      <c r="AE143" s="11">
        <v>16.489422353156009</v>
      </c>
      <c r="AF143" s="11">
        <v>16.314344401349079</v>
      </c>
      <c r="AG143" s="11">
        <v>16.139444379242988</v>
      </c>
      <c r="AH143" s="11">
        <v>15.964729771087521</v>
      </c>
      <c r="AI143" s="11">
        <v>15.790208105289945</v>
      </c>
      <c r="AJ143" s="11">
        <v>15.615886957326817</v>
      </c>
      <c r="AK143" s="11">
        <v>15.441773952684365</v>
      </c>
      <c r="AL143" s="11">
        <v>15.267876769829952</v>
      </c>
      <c r="AM143" s="11">
        <v>15.094203143216975</v>
      </c>
      <c r="AN143" s="11">
        <v>14.920760866325747</v>
      </c>
      <c r="AO143" s="11">
        <v>14.747557794742775</v>
      </c>
      <c r="AP143" s="11" t="s">
        <v>451</v>
      </c>
    </row>
    <row r="144" spans="1:42" x14ac:dyDescent="0.4">
      <c r="A144" s="3">
        <v>15</v>
      </c>
      <c r="B144" s="3" t="s">
        <v>27</v>
      </c>
      <c r="C144" s="3" t="s">
        <v>186</v>
      </c>
      <c r="D144" s="3">
        <v>3</v>
      </c>
      <c r="E144" s="3" t="s">
        <v>340</v>
      </c>
      <c r="F144" s="3"/>
      <c r="G144" s="3" t="s">
        <v>395</v>
      </c>
      <c r="H144" s="3">
        <v>0</v>
      </c>
      <c r="I144" s="3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4"/>
      <c r="V144" s="11"/>
      <c r="W144" s="11"/>
      <c r="X144" s="11"/>
      <c r="Y144" s="18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1:42" x14ac:dyDescent="0.4">
      <c r="A145" s="3">
        <v>15</v>
      </c>
      <c r="B145" s="3" t="s">
        <v>27</v>
      </c>
      <c r="C145" s="3" t="s">
        <v>186</v>
      </c>
      <c r="D145" s="3">
        <v>4</v>
      </c>
      <c r="E145" s="3" t="s">
        <v>341</v>
      </c>
      <c r="F145" s="3" t="s">
        <v>404</v>
      </c>
      <c r="G145" s="3" t="s">
        <v>385</v>
      </c>
      <c r="H145" s="3">
        <v>0</v>
      </c>
      <c r="I145" s="3">
        <v>0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4"/>
      <c r="V145" s="11"/>
      <c r="W145" s="11"/>
      <c r="X145" s="11"/>
      <c r="Y145" s="18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1:42" x14ac:dyDescent="0.4">
      <c r="A146" s="3">
        <v>15</v>
      </c>
      <c r="B146" s="3" t="s">
        <v>27</v>
      </c>
      <c r="C146" s="3" t="s">
        <v>186</v>
      </c>
      <c r="D146" s="3">
        <v>5</v>
      </c>
      <c r="E146" s="3" t="s">
        <v>342</v>
      </c>
      <c r="F146" s="3" t="s">
        <v>404</v>
      </c>
      <c r="G146" s="3" t="s">
        <v>371</v>
      </c>
      <c r="H146" s="3">
        <v>0</v>
      </c>
      <c r="I146" s="3">
        <v>0</v>
      </c>
      <c r="J146" s="11">
        <f>0.08/2</f>
        <v>0.04</v>
      </c>
      <c r="K146" s="11">
        <f>0.1/2</f>
        <v>0.05</v>
      </c>
      <c r="L146" s="11">
        <f>0.12/2</f>
        <v>0.06</v>
      </c>
      <c r="M146" s="11">
        <f>0.14/2</f>
        <v>7.0000000000000007E-2</v>
      </c>
      <c r="N146" s="11">
        <f>0.16/2</f>
        <v>0.08</v>
      </c>
      <c r="O146" s="11">
        <f>0.18/2</f>
        <v>0.09</v>
      </c>
      <c r="P146" s="4">
        <f>0.2/2</f>
        <v>0.1</v>
      </c>
      <c r="Q146" s="26">
        <f>P146+($AO$146-$P$146)/($AO$1-$P$1)</f>
        <v>0.25600000000000001</v>
      </c>
      <c r="R146" s="26">
        <f t="shared" ref="R146:AN146" si="10">Q146+($AO$146-$P$146)/($AO$1-$P$1)</f>
        <v>0.41200000000000003</v>
      </c>
      <c r="S146" s="26">
        <f t="shared" si="10"/>
        <v>0.56800000000000006</v>
      </c>
      <c r="T146" s="26">
        <f t="shared" si="10"/>
        <v>0.72400000000000009</v>
      </c>
      <c r="U146" s="26">
        <f t="shared" si="10"/>
        <v>0.88000000000000012</v>
      </c>
      <c r="V146" s="26">
        <f t="shared" si="10"/>
        <v>1.036</v>
      </c>
      <c r="W146" s="26">
        <f t="shared" si="10"/>
        <v>1.1919999999999999</v>
      </c>
      <c r="X146" s="26">
        <f t="shared" si="10"/>
        <v>1.3479999999999999</v>
      </c>
      <c r="Y146" s="26">
        <f t="shared" si="10"/>
        <v>1.5039999999999998</v>
      </c>
      <c r="Z146" s="26">
        <f t="shared" si="10"/>
        <v>1.6599999999999997</v>
      </c>
      <c r="AA146" s="26">
        <f t="shared" si="10"/>
        <v>1.8159999999999996</v>
      </c>
      <c r="AB146" s="26">
        <f t="shared" si="10"/>
        <v>1.9719999999999995</v>
      </c>
      <c r="AC146" s="26">
        <f t="shared" si="10"/>
        <v>2.1279999999999997</v>
      </c>
      <c r="AD146" s="26">
        <f t="shared" si="10"/>
        <v>2.2839999999999998</v>
      </c>
      <c r="AE146" s="26">
        <f t="shared" si="10"/>
        <v>2.44</v>
      </c>
      <c r="AF146" s="26">
        <f t="shared" si="10"/>
        <v>2.5960000000000001</v>
      </c>
      <c r="AG146" s="26">
        <f t="shared" si="10"/>
        <v>2.7520000000000002</v>
      </c>
      <c r="AH146" s="26">
        <f t="shared" si="10"/>
        <v>2.9080000000000004</v>
      </c>
      <c r="AI146" s="26">
        <f t="shared" si="10"/>
        <v>3.0640000000000005</v>
      </c>
      <c r="AJ146" s="26">
        <f t="shared" si="10"/>
        <v>3.2200000000000006</v>
      </c>
      <c r="AK146" s="26">
        <f t="shared" si="10"/>
        <v>3.3760000000000008</v>
      </c>
      <c r="AL146" s="26">
        <f t="shared" si="10"/>
        <v>3.5320000000000009</v>
      </c>
      <c r="AM146" s="26">
        <f t="shared" si="10"/>
        <v>3.6880000000000011</v>
      </c>
      <c r="AN146" s="26">
        <f t="shared" si="10"/>
        <v>3.8440000000000012</v>
      </c>
      <c r="AO146" s="26">
        <v>4</v>
      </c>
      <c r="AP146" s="11"/>
    </row>
    <row r="147" spans="1:42" x14ac:dyDescent="0.4">
      <c r="A147" s="3">
        <v>15</v>
      </c>
      <c r="B147" s="3" t="s">
        <v>27</v>
      </c>
      <c r="C147" s="3" t="s">
        <v>186</v>
      </c>
      <c r="D147" s="3">
        <v>6</v>
      </c>
      <c r="E147" s="3" t="s">
        <v>343</v>
      </c>
      <c r="F147" s="3"/>
      <c r="G147" s="3" t="s">
        <v>398</v>
      </c>
      <c r="H147" s="3">
        <v>0</v>
      </c>
      <c r="I147" s="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4"/>
      <c r="V147" s="11"/>
      <c r="W147" s="11"/>
      <c r="X147" s="11"/>
      <c r="Y147" s="18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1:42" x14ac:dyDescent="0.4">
      <c r="A148" s="3">
        <v>15</v>
      </c>
      <c r="B148" s="3" t="s">
        <v>27</v>
      </c>
      <c r="C148" s="3" t="s">
        <v>186</v>
      </c>
      <c r="D148" s="3">
        <v>7</v>
      </c>
      <c r="E148" s="3" t="s">
        <v>344</v>
      </c>
      <c r="F148" s="3"/>
      <c r="G148" s="3" t="s">
        <v>398</v>
      </c>
      <c r="H148" s="3">
        <v>0</v>
      </c>
      <c r="I148" s="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4"/>
      <c r="V148" s="11"/>
      <c r="W148" s="11"/>
      <c r="X148" s="11"/>
      <c r="Y148" s="18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1:42" x14ac:dyDescent="0.4">
      <c r="A149" s="3">
        <v>15</v>
      </c>
      <c r="B149" s="3" t="s">
        <v>27</v>
      </c>
      <c r="C149" s="3" t="s">
        <v>186</v>
      </c>
      <c r="D149" s="3">
        <v>8</v>
      </c>
      <c r="E149" s="3" t="s">
        <v>345</v>
      </c>
      <c r="F149" s="3"/>
      <c r="G149" s="3" t="s">
        <v>407</v>
      </c>
      <c r="H149" s="3">
        <v>0</v>
      </c>
      <c r="I149" s="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4"/>
      <c r="V149" s="11"/>
      <c r="W149" s="11"/>
      <c r="X149" s="11"/>
      <c r="Y149" s="18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1:42" x14ac:dyDescent="0.4">
      <c r="A150" s="3">
        <v>15</v>
      </c>
      <c r="B150" s="3" t="s">
        <v>27</v>
      </c>
      <c r="C150" s="3" t="s">
        <v>186</v>
      </c>
      <c r="D150" s="3">
        <v>9</v>
      </c>
      <c r="E150" s="3" t="s">
        <v>346</v>
      </c>
      <c r="F150" s="3" t="s">
        <v>405</v>
      </c>
      <c r="G150" s="3" t="s">
        <v>385</v>
      </c>
      <c r="H150" s="3">
        <v>0</v>
      </c>
      <c r="I150" s="3">
        <v>0.14000000000000001</v>
      </c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4"/>
      <c r="V150" s="11"/>
      <c r="W150" s="11"/>
      <c r="X150" s="11"/>
      <c r="Y150" s="18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1:42" x14ac:dyDescent="0.4">
      <c r="A151" s="3">
        <v>15</v>
      </c>
      <c r="B151" s="3" t="s">
        <v>27</v>
      </c>
      <c r="C151" s="3" t="s">
        <v>186</v>
      </c>
      <c r="D151" s="3">
        <v>10</v>
      </c>
      <c r="E151" s="3" t="s">
        <v>347</v>
      </c>
      <c r="F151" s="3" t="s">
        <v>405</v>
      </c>
      <c r="G151" s="3" t="s">
        <v>385</v>
      </c>
      <c r="H151" s="3">
        <v>0</v>
      </c>
      <c r="I151" s="3">
        <v>0.9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4"/>
      <c r="V151" s="11"/>
      <c r="W151" s="11"/>
      <c r="X151" s="11"/>
      <c r="Y151" s="18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1:42" x14ac:dyDescent="0.4">
      <c r="A152" s="7">
        <v>16</v>
      </c>
      <c r="B152" s="7" t="s">
        <v>28</v>
      </c>
      <c r="C152" s="7" t="s">
        <v>187</v>
      </c>
      <c r="D152" s="7">
        <v>1</v>
      </c>
      <c r="E152" s="7" t="s">
        <v>338</v>
      </c>
      <c r="F152" s="7" t="s">
        <v>403</v>
      </c>
      <c r="G152" s="7" t="s">
        <v>385</v>
      </c>
      <c r="H152" s="7">
        <v>0</v>
      </c>
      <c r="I152" s="7">
        <v>2463.2800000000002</v>
      </c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4"/>
      <c r="V152" s="11"/>
      <c r="W152" s="11"/>
      <c r="X152" s="11"/>
      <c r="Y152" s="18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1:42" x14ac:dyDescent="0.4">
      <c r="A153" s="7">
        <v>16</v>
      </c>
      <c r="B153" s="7" t="s">
        <v>28</v>
      </c>
      <c r="C153" s="7" t="s">
        <v>187</v>
      </c>
      <c r="D153" s="7">
        <v>2</v>
      </c>
      <c r="E153" s="7" t="s">
        <v>339</v>
      </c>
      <c r="F153" s="7" t="s">
        <v>403</v>
      </c>
      <c r="G153" s="7" t="s">
        <v>385</v>
      </c>
      <c r="H153" s="7">
        <v>0</v>
      </c>
      <c r="I153" s="7">
        <f>+I152*4/100</f>
        <v>98.531200000000013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4"/>
      <c r="V153" s="11"/>
      <c r="W153" s="11"/>
      <c r="X153" s="11"/>
      <c r="Y153" s="18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1:42" x14ac:dyDescent="0.4">
      <c r="A154" s="7">
        <v>16</v>
      </c>
      <c r="B154" s="7" t="s">
        <v>28</v>
      </c>
      <c r="C154" s="7" t="s">
        <v>187</v>
      </c>
      <c r="D154" s="7">
        <v>3</v>
      </c>
      <c r="E154" s="7" t="s">
        <v>340</v>
      </c>
      <c r="F154" s="7"/>
      <c r="G154" s="7" t="s">
        <v>395</v>
      </c>
      <c r="H154" s="7">
        <v>0</v>
      </c>
      <c r="I154" s="7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4"/>
      <c r="V154" s="11"/>
      <c r="W154" s="11"/>
      <c r="X154" s="11"/>
      <c r="Y154" s="18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1:42" x14ac:dyDescent="0.4">
      <c r="A155" s="7">
        <v>16</v>
      </c>
      <c r="B155" s="7" t="s">
        <v>28</v>
      </c>
      <c r="C155" s="7" t="s">
        <v>187</v>
      </c>
      <c r="D155" s="7">
        <v>4</v>
      </c>
      <c r="E155" s="7" t="s">
        <v>341</v>
      </c>
      <c r="F155" s="7" t="s">
        <v>404</v>
      </c>
      <c r="G155" s="7" t="s">
        <v>385</v>
      </c>
      <c r="H155" s="7">
        <v>0</v>
      </c>
      <c r="I155" s="7">
        <v>0.03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4"/>
      <c r="V155" s="11"/>
      <c r="W155" s="11"/>
      <c r="X155" s="11"/>
      <c r="Y155" s="18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1:42" x14ac:dyDescent="0.4">
      <c r="A156" s="7">
        <v>16</v>
      </c>
      <c r="B156" s="7" t="s">
        <v>28</v>
      </c>
      <c r="C156" s="7" t="s">
        <v>187</v>
      </c>
      <c r="D156" s="7">
        <v>5</v>
      </c>
      <c r="E156" s="7" t="s">
        <v>342</v>
      </c>
      <c r="F156" s="7" t="s">
        <v>404</v>
      </c>
      <c r="G156" s="7" t="s">
        <v>371</v>
      </c>
      <c r="H156" s="7">
        <v>0</v>
      </c>
      <c r="I156" s="7">
        <v>0.03</v>
      </c>
      <c r="J156" s="11">
        <v>0.03</v>
      </c>
      <c r="K156" s="11">
        <v>0.03</v>
      </c>
      <c r="L156" s="11">
        <v>0.03</v>
      </c>
      <c r="M156" s="11">
        <v>0.03</v>
      </c>
      <c r="N156" s="11">
        <v>0.03</v>
      </c>
      <c r="O156" s="11">
        <v>0.03</v>
      </c>
      <c r="P156" s="11">
        <v>0.03</v>
      </c>
      <c r="Q156" s="26">
        <v>4.0800000000000003E-2</v>
      </c>
      <c r="R156" s="26">
        <v>5.1600000000000007E-2</v>
      </c>
      <c r="S156" s="26">
        <v>6.2400000000000011E-2</v>
      </c>
      <c r="T156" s="26">
        <v>7.3200000000000015E-2</v>
      </c>
      <c r="U156" s="26">
        <v>8.4000000000000019E-2</v>
      </c>
      <c r="V156" s="26">
        <v>9.4800000000000023E-2</v>
      </c>
      <c r="W156" s="26">
        <v>0.10560000000000003</v>
      </c>
      <c r="X156" s="26">
        <v>0.11640000000000003</v>
      </c>
      <c r="Y156" s="26">
        <v>0.12720000000000004</v>
      </c>
      <c r="Z156" s="26">
        <v>0.13800000000000004</v>
      </c>
      <c r="AA156" s="26">
        <v>0.14880000000000004</v>
      </c>
      <c r="AB156" s="26">
        <v>0.15960000000000005</v>
      </c>
      <c r="AC156" s="26">
        <v>0.17040000000000005</v>
      </c>
      <c r="AD156" s="26">
        <v>0.18120000000000006</v>
      </c>
      <c r="AE156" s="26">
        <v>0.19200000000000006</v>
      </c>
      <c r="AF156" s="26">
        <v>0.20280000000000006</v>
      </c>
      <c r="AG156" s="26">
        <v>0.21360000000000007</v>
      </c>
      <c r="AH156" s="26">
        <v>0.22440000000000007</v>
      </c>
      <c r="AI156" s="26">
        <v>0.23520000000000008</v>
      </c>
      <c r="AJ156" s="26">
        <v>0.24600000000000008</v>
      </c>
      <c r="AK156" s="26">
        <v>0.25680000000000008</v>
      </c>
      <c r="AL156" s="26">
        <v>0.26760000000000006</v>
      </c>
      <c r="AM156" s="26">
        <v>0.27840000000000004</v>
      </c>
      <c r="AN156" s="26">
        <v>0.28920000000000001</v>
      </c>
      <c r="AO156" s="26">
        <v>0.3</v>
      </c>
      <c r="AP156" s="11"/>
    </row>
    <row r="157" spans="1:42" x14ac:dyDescent="0.4">
      <c r="A157" s="7">
        <v>16</v>
      </c>
      <c r="B157" s="7" t="s">
        <v>28</v>
      </c>
      <c r="C157" s="7" t="s">
        <v>187</v>
      </c>
      <c r="D157" s="7">
        <v>6</v>
      </c>
      <c r="E157" s="7" t="s">
        <v>343</v>
      </c>
      <c r="F157" s="7"/>
      <c r="G157" s="7" t="s">
        <v>398</v>
      </c>
      <c r="H157" s="7">
        <v>0</v>
      </c>
      <c r="I157" s="7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4"/>
      <c r="V157" s="11"/>
      <c r="W157" s="11"/>
      <c r="X157" s="11"/>
      <c r="Y157" s="18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1:42" x14ac:dyDescent="0.4">
      <c r="A158" s="7">
        <v>16</v>
      </c>
      <c r="B158" s="7" t="s">
        <v>28</v>
      </c>
      <c r="C158" s="7" t="s">
        <v>187</v>
      </c>
      <c r="D158" s="7">
        <v>7</v>
      </c>
      <c r="E158" s="7" t="s">
        <v>344</v>
      </c>
      <c r="F158" s="7"/>
      <c r="G158" s="7" t="s">
        <v>398</v>
      </c>
      <c r="H158" s="7">
        <v>0</v>
      </c>
      <c r="I158" s="7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4"/>
      <c r="V158" s="11"/>
      <c r="W158" s="11"/>
      <c r="X158" s="11"/>
      <c r="Y158" s="18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1:42" x14ac:dyDescent="0.4">
      <c r="A159" s="7">
        <v>16</v>
      </c>
      <c r="B159" s="7" t="s">
        <v>28</v>
      </c>
      <c r="C159" s="7" t="s">
        <v>187</v>
      </c>
      <c r="D159" s="7">
        <v>8</v>
      </c>
      <c r="E159" s="7" t="s">
        <v>345</v>
      </c>
      <c r="F159" s="7"/>
      <c r="G159" s="7" t="s">
        <v>407</v>
      </c>
      <c r="H159" s="7">
        <v>0</v>
      </c>
      <c r="I159" s="7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4"/>
      <c r="V159" s="11"/>
      <c r="W159" s="11"/>
      <c r="X159" s="11"/>
      <c r="Y159" s="18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1:42" x14ac:dyDescent="0.4">
      <c r="A160" s="7">
        <v>16</v>
      </c>
      <c r="B160" s="7" t="s">
        <v>28</v>
      </c>
      <c r="C160" s="7" t="s">
        <v>187</v>
      </c>
      <c r="D160" s="7">
        <v>9</v>
      </c>
      <c r="E160" s="7" t="s">
        <v>346</v>
      </c>
      <c r="F160" s="7" t="s">
        <v>405</v>
      </c>
      <c r="G160" s="7" t="s">
        <v>406</v>
      </c>
      <c r="H160" s="7">
        <v>2022</v>
      </c>
      <c r="I160" s="7">
        <v>0.317</v>
      </c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4"/>
      <c r="V160" s="11"/>
      <c r="W160" s="11"/>
      <c r="X160" s="11"/>
      <c r="Y160" s="18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>
        <v>0.4</v>
      </c>
      <c r="AP160" s="11" t="s">
        <v>408</v>
      </c>
    </row>
    <row r="161" spans="1:42" x14ac:dyDescent="0.4">
      <c r="A161" s="7">
        <v>16</v>
      </c>
      <c r="B161" s="7" t="s">
        <v>28</v>
      </c>
      <c r="C161" s="7" t="s">
        <v>187</v>
      </c>
      <c r="D161" s="7">
        <v>10</v>
      </c>
      <c r="E161" s="7" t="s">
        <v>347</v>
      </c>
      <c r="F161" s="7" t="s">
        <v>405</v>
      </c>
      <c r="G161" s="7" t="s">
        <v>385</v>
      </c>
      <c r="H161" s="7">
        <v>0</v>
      </c>
      <c r="I161" s="7">
        <v>0.9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4"/>
      <c r="V161" s="11"/>
      <c r="W161" s="11"/>
      <c r="X161" s="11"/>
      <c r="Y161" s="18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1:42" x14ac:dyDescent="0.4">
      <c r="A162" s="3">
        <v>17</v>
      </c>
      <c r="B162" s="3" t="s">
        <v>29</v>
      </c>
      <c r="C162" s="3" t="s">
        <v>188</v>
      </c>
      <c r="D162" s="3">
        <v>1</v>
      </c>
      <c r="E162" s="3" t="s">
        <v>338</v>
      </c>
      <c r="F162" s="3" t="s">
        <v>403</v>
      </c>
      <c r="G162" s="3" t="s">
        <v>385</v>
      </c>
      <c r="H162" s="3">
        <v>0</v>
      </c>
      <c r="I162" s="3">
        <v>1269.78</v>
      </c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4"/>
      <c r="V162" s="11"/>
      <c r="W162" s="11"/>
      <c r="X162" s="11"/>
      <c r="Y162" s="18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1:42" x14ac:dyDescent="0.4">
      <c r="A163" s="3">
        <v>17</v>
      </c>
      <c r="B163" s="3" t="s">
        <v>29</v>
      </c>
      <c r="C163" s="3" t="s">
        <v>188</v>
      </c>
      <c r="D163" s="3">
        <v>2</v>
      </c>
      <c r="E163" s="3" t="s">
        <v>339</v>
      </c>
      <c r="F163" s="3" t="s">
        <v>403</v>
      </c>
      <c r="G163" s="3" t="s">
        <v>385</v>
      </c>
      <c r="H163" s="3">
        <v>0</v>
      </c>
      <c r="I163" s="3">
        <v>16.3</v>
      </c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4"/>
      <c r="V163" s="11"/>
      <c r="W163" s="11"/>
      <c r="X163" s="11"/>
      <c r="Y163" s="18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1:42" x14ac:dyDescent="0.4">
      <c r="A164" s="3">
        <v>17</v>
      </c>
      <c r="B164" s="3" t="s">
        <v>29</v>
      </c>
      <c r="C164" s="3" t="s">
        <v>188</v>
      </c>
      <c r="D164" s="3">
        <v>3</v>
      </c>
      <c r="E164" s="3" t="s">
        <v>340</v>
      </c>
      <c r="F164" s="3" t="s">
        <v>396</v>
      </c>
      <c r="G164" s="3" t="s">
        <v>385</v>
      </c>
      <c r="H164" s="3">
        <v>0</v>
      </c>
      <c r="I164" s="3">
        <v>1.3056000000000001</v>
      </c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4"/>
      <c r="V164" s="11"/>
      <c r="W164" s="11"/>
      <c r="X164" s="11"/>
      <c r="Y164" s="18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1:42" x14ac:dyDescent="0.4">
      <c r="A165" s="3">
        <v>17</v>
      </c>
      <c r="B165" s="3" t="s">
        <v>29</v>
      </c>
      <c r="C165" s="3" t="s">
        <v>188</v>
      </c>
      <c r="D165" s="3">
        <v>4</v>
      </c>
      <c r="E165" s="3" t="s">
        <v>341</v>
      </c>
      <c r="F165" s="3" t="s">
        <v>404</v>
      </c>
      <c r="G165" s="3" t="s">
        <v>371</v>
      </c>
      <c r="H165" s="3">
        <v>0</v>
      </c>
      <c r="I165" s="3">
        <v>0.38100000000000001</v>
      </c>
      <c r="J165" s="11">
        <f>0.474-J175</f>
        <v>0.26</v>
      </c>
      <c r="K165" s="11">
        <f t="shared" ref="K165:AO165" si="11">0.474-K175</f>
        <v>0.26</v>
      </c>
      <c r="L165" s="11">
        <f t="shared" si="11"/>
        <v>0.26</v>
      </c>
      <c r="M165" s="11">
        <f t="shared" si="11"/>
        <v>0.26</v>
      </c>
      <c r="N165" s="11">
        <f t="shared" si="11"/>
        <v>0.26</v>
      </c>
      <c r="O165" s="11">
        <f t="shared" si="11"/>
        <v>0.26</v>
      </c>
      <c r="P165" s="11">
        <f t="shared" si="11"/>
        <v>0.26</v>
      </c>
      <c r="Q165" s="11">
        <f t="shared" si="11"/>
        <v>0.26</v>
      </c>
      <c r="R165" s="11">
        <f t="shared" si="11"/>
        <v>0.26</v>
      </c>
      <c r="S165" s="11">
        <f t="shared" si="11"/>
        <v>0.26</v>
      </c>
      <c r="T165" s="11">
        <f t="shared" si="11"/>
        <v>0.26</v>
      </c>
      <c r="U165" s="11">
        <f t="shared" si="11"/>
        <v>0.26</v>
      </c>
      <c r="V165" s="11">
        <f t="shared" si="11"/>
        <v>0.26</v>
      </c>
      <c r="W165" s="11">
        <f t="shared" si="11"/>
        <v>0.26</v>
      </c>
      <c r="X165" s="11">
        <f t="shared" si="11"/>
        <v>0.26</v>
      </c>
      <c r="Y165" s="11">
        <f t="shared" si="11"/>
        <v>0.26</v>
      </c>
      <c r="Z165" s="11">
        <f t="shared" si="11"/>
        <v>0.26</v>
      </c>
      <c r="AA165" s="11">
        <f t="shared" si="11"/>
        <v>0.26</v>
      </c>
      <c r="AB165" s="11">
        <f t="shared" si="11"/>
        <v>0.26</v>
      </c>
      <c r="AC165" s="11">
        <f t="shared" si="11"/>
        <v>0.26</v>
      </c>
      <c r="AD165" s="11">
        <f t="shared" si="11"/>
        <v>0.26</v>
      </c>
      <c r="AE165" s="11">
        <f t="shared" si="11"/>
        <v>0.26</v>
      </c>
      <c r="AF165" s="11">
        <f t="shared" si="11"/>
        <v>0.26</v>
      </c>
      <c r="AG165" s="11">
        <f t="shared" si="11"/>
        <v>0.26</v>
      </c>
      <c r="AH165" s="11">
        <f t="shared" si="11"/>
        <v>0.26</v>
      </c>
      <c r="AI165" s="11">
        <f t="shared" si="11"/>
        <v>0.26</v>
      </c>
      <c r="AJ165" s="11">
        <f t="shared" si="11"/>
        <v>0.26</v>
      </c>
      <c r="AK165" s="11">
        <f t="shared" si="11"/>
        <v>0.26</v>
      </c>
      <c r="AL165" s="11">
        <f t="shared" si="11"/>
        <v>0.26</v>
      </c>
      <c r="AM165" s="11">
        <f t="shared" si="11"/>
        <v>0.26</v>
      </c>
      <c r="AN165" s="11">
        <f t="shared" si="11"/>
        <v>0.26</v>
      </c>
      <c r="AO165" s="11">
        <f t="shared" si="11"/>
        <v>0.26</v>
      </c>
      <c r="AP165" s="11"/>
    </row>
    <row r="166" spans="1:42" x14ac:dyDescent="0.4">
      <c r="A166" s="3">
        <v>17</v>
      </c>
      <c r="B166" s="3" t="s">
        <v>29</v>
      </c>
      <c r="C166" s="3" t="s">
        <v>188</v>
      </c>
      <c r="D166" s="3">
        <v>5</v>
      </c>
      <c r="E166" s="3" t="s">
        <v>342</v>
      </c>
      <c r="F166" s="3"/>
      <c r="G166" s="3" t="s">
        <v>385</v>
      </c>
      <c r="H166" s="3">
        <v>0</v>
      </c>
      <c r="I166" s="3">
        <v>2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4"/>
      <c r="V166" s="11"/>
      <c r="W166" s="11"/>
      <c r="X166" s="11"/>
      <c r="Y166" s="18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1:42" x14ac:dyDescent="0.4">
      <c r="A167" s="3">
        <v>17</v>
      </c>
      <c r="B167" s="3" t="s">
        <v>29</v>
      </c>
      <c r="C167" s="3" t="s">
        <v>188</v>
      </c>
      <c r="D167" s="3">
        <v>6</v>
      </c>
      <c r="E167" s="3" t="s">
        <v>343</v>
      </c>
      <c r="F167" s="3"/>
      <c r="G167" s="3" t="s">
        <v>398</v>
      </c>
      <c r="H167" s="3">
        <v>0</v>
      </c>
      <c r="I167" s="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4"/>
      <c r="V167" s="11"/>
      <c r="W167" s="11"/>
      <c r="X167" s="11"/>
      <c r="Y167" s="18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1:42" x14ac:dyDescent="0.4">
      <c r="A168" s="3">
        <v>17</v>
      </c>
      <c r="B168" s="3" t="s">
        <v>29</v>
      </c>
      <c r="C168" s="3" t="s">
        <v>188</v>
      </c>
      <c r="D168" s="3">
        <v>7</v>
      </c>
      <c r="E168" s="3" t="s">
        <v>344</v>
      </c>
      <c r="F168" s="3"/>
      <c r="G168" s="3" t="s">
        <v>398</v>
      </c>
      <c r="H168" s="3">
        <v>0</v>
      </c>
      <c r="I168" s="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4"/>
      <c r="V168" s="11"/>
      <c r="W168" s="11"/>
      <c r="X168" s="11"/>
      <c r="Y168" s="18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1:42" x14ac:dyDescent="0.4">
      <c r="A169" s="3">
        <v>17</v>
      </c>
      <c r="B169" s="3" t="s">
        <v>29</v>
      </c>
      <c r="C169" s="3" t="s">
        <v>188</v>
      </c>
      <c r="D169" s="3">
        <v>8</v>
      </c>
      <c r="E169" s="3" t="s">
        <v>345</v>
      </c>
      <c r="F169" s="3"/>
      <c r="G169" s="3" t="s">
        <v>407</v>
      </c>
      <c r="H169" s="3">
        <v>0</v>
      </c>
      <c r="I169" s="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4"/>
      <c r="V169" s="11"/>
      <c r="W169" s="11"/>
      <c r="X169" s="11"/>
      <c r="Y169" s="18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1:42" x14ac:dyDescent="0.4">
      <c r="A170" s="3">
        <v>17</v>
      </c>
      <c r="B170" s="3" t="s">
        <v>29</v>
      </c>
      <c r="C170" s="3" t="s">
        <v>188</v>
      </c>
      <c r="D170" s="3">
        <v>9</v>
      </c>
      <c r="E170" s="3" t="s">
        <v>346</v>
      </c>
      <c r="F170" s="3" t="s">
        <v>405</v>
      </c>
      <c r="G170" s="3" t="s">
        <v>385</v>
      </c>
      <c r="H170" s="3">
        <v>0</v>
      </c>
      <c r="I170" s="3">
        <v>0.01</v>
      </c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4"/>
      <c r="V170" s="11"/>
      <c r="W170" s="11"/>
      <c r="X170" s="11"/>
      <c r="Y170" s="18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1:42" x14ac:dyDescent="0.4">
      <c r="A171" s="3">
        <v>17</v>
      </c>
      <c r="B171" s="3" t="s">
        <v>29</v>
      </c>
      <c r="C171" s="3" t="s">
        <v>188</v>
      </c>
      <c r="D171" s="3">
        <v>10</v>
      </c>
      <c r="E171" s="3" t="s">
        <v>347</v>
      </c>
      <c r="F171" s="3" t="s">
        <v>405</v>
      </c>
      <c r="G171" s="3" t="s">
        <v>385</v>
      </c>
      <c r="H171" s="3">
        <v>0</v>
      </c>
      <c r="I171" s="3">
        <v>0.9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4"/>
      <c r="V171" s="11"/>
      <c r="W171" s="11"/>
      <c r="X171" s="11"/>
      <c r="Y171" s="18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1:42" x14ac:dyDescent="0.4">
      <c r="A172" s="7">
        <v>18</v>
      </c>
      <c r="B172" s="7" t="s">
        <v>30</v>
      </c>
      <c r="C172" s="7" t="s">
        <v>189</v>
      </c>
      <c r="D172" s="7">
        <v>1</v>
      </c>
      <c r="E172" s="7" t="s">
        <v>338</v>
      </c>
      <c r="F172" s="7" t="s">
        <v>403</v>
      </c>
      <c r="G172" s="7" t="s">
        <v>385</v>
      </c>
      <c r="H172" s="7">
        <v>0</v>
      </c>
      <c r="I172" s="7">
        <v>4650.33</v>
      </c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4"/>
      <c r="V172" s="11"/>
      <c r="W172" s="11"/>
      <c r="X172" s="11"/>
      <c r="Y172" s="18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1:42" x14ac:dyDescent="0.4">
      <c r="A173" s="7">
        <v>18</v>
      </c>
      <c r="B173" s="7" t="s">
        <v>30</v>
      </c>
      <c r="C173" s="7" t="s">
        <v>189</v>
      </c>
      <c r="D173" s="7">
        <v>2</v>
      </c>
      <c r="E173" s="7" t="s">
        <v>339</v>
      </c>
      <c r="F173" s="7" t="s">
        <v>403</v>
      </c>
      <c r="G173" s="7" t="s">
        <v>385</v>
      </c>
      <c r="H173" s="7">
        <v>0</v>
      </c>
      <c r="I173" s="7">
        <v>16.3</v>
      </c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4"/>
      <c r="V173" s="11"/>
      <c r="W173" s="11"/>
      <c r="X173" s="11"/>
      <c r="Y173" s="18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1:42" x14ac:dyDescent="0.4">
      <c r="A174" s="7">
        <v>18</v>
      </c>
      <c r="B174" s="7" t="s">
        <v>30</v>
      </c>
      <c r="C174" s="7" t="s">
        <v>189</v>
      </c>
      <c r="D174" s="7">
        <v>3</v>
      </c>
      <c r="E174" s="7" t="s">
        <v>340</v>
      </c>
      <c r="F174" s="7" t="s">
        <v>396</v>
      </c>
      <c r="G174" s="7" t="s">
        <v>385</v>
      </c>
      <c r="H174" s="7">
        <v>0</v>
      </c>
      <c r="I174" s="7">
        <v>1.3056000000000001</v>
      </c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4"/>
      <c r="V174" s="11"/>
      <c r="W174" s="11"/>
      <c r="X174" s="11"/>
      <c r="Y174" s="18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1:42" x14ac:dyDescent="0.4">
      <c r="A175" s="7">
        <v>18</v>
      </c>
      <c r="B175" s="7" t="s">
        <v>30</v>
      </c>
      <c r="C175" s="7" t="s">
        <v>189</v>
      </c>
      <c r="D175" s="7">
        <v>4</v>
      </c>
      <c r="E175" s="7" t="s">
        <v>341</v>
      </c>
      <c r="F175" s="7" t="s">
        <v>404</v>
      </c>
      <c r="G175" s="7" t="s">
        <v>371</v>
      </c>
      <c r="H175" s="7">
        <v>0</v>
      </c>
      <c r="I175" s="7">
        <v>0.214</v>
      </c>
      <c r="J175" s="11">
        <f>+I175</f>
        <v>0.214</v>
      </c>
      <c r="K175" s="11">
        <f t="shared" ref="K175:AO175" si="12">+J175</f>
        <v>0.214</v>
      </c>
      <c r="L175" s="11">
        <f t="shared" si="12"/>
        <v>0.214</v>
      </c>
      <c r="M175" s="11">
        <f t="shared" si="12"/>
        <v>0.214</v>
      </c>
      <c r="N175" s="11">
        <f t="shared" si="12"/>
        <v>0.214</v>
      </c>
      <c r="O175" s="11">
        <f t="shared" si="12"/>
        <v>0.214</v>
      </c>
      <c r="P175" s="11">
        <f t="shared" si="12"/>
        <v>0.214</v>
      </c>
      <c r="Q175" s="11">
        <f t="shared" si="12"/>
        <v>0.214</v>
      </c>
      <c r="R175" s="11">
        <f t="shared" si="12"/>
        <v>0.214</v>
      </c>
      <c r="S175" s="11">
        <f t="shared" si="12"/>
        <v>0.214</v>
      </c>
      <c r="T175" s="11">
        <f t="shared" si="12"/>
        <v>0.214</v>
      </c>
      <c r="U175" s="11">
        <f t="shared" si="12"/>
        <v>0.214</v>
      </c>
      <c r="V175" s="11">
        <f t="shared" si="12"/>
        <v>0.214</v>
      </c>
      <c r="W175" s="11">
        <f t="shared" si="12"/>
        <v>0.214</v>
      </c>
      <c r="X175" s="11">
        <f t="shared" si="12"/>
        <v>0.214</v>
      </c>
      <c r="Y175" s="11">
        <f t="shared" si="12"/>
        <v>0.214</v>
      </c>
      <c r="Z175" s="11">
        <f t="shared" si="12"/>
        <v>0.214</v>
      </c>
      <c r="AA175" s="11">
        <f t="shared" si="12"/>
        <v>0.214</v>
      </c>
      <c r="AB175" s="11">
        <f t="shared" si="12"/>
        <v>0.214</v>
      </c>
      <c r="AC175" s="11">
        <f t="shared" si="12"/>
        <v>0.214</v>
      </c>
      <c r="AD175" s="11">
        <f t="shared" si="12"/>
        <v>0.214</v>
      </c>
      <c r="AE175" s="11">
        <f t="shared" si="12"/>
        <v>0.214</v>
      </c>
      <c r="AF175" s="11">
        <f t="shared" si="12"/>
        <v>0.214</v>
      </c>
      <c r="AG175" s="11">
        <f t="shared" si="12"/>
        <v>0.214</v>
      </c>
      <c r="AH175" s="11">
        <f t="shared" si="12"/>
        <v>0.214</v>
      </c>
      <c r="AI175" s="11">
        <f t="shared" si="12"/>
        <v>0.214</v>
      </c>
      <c r="AJ175" s="11">
        <f t="shared" si="12"/>
        <v>0.214</v>
      </c>
      <c r="AK175" s="11">
        <f t="shared" si="12"/>
        <v>0.214</v>
      </c>
      <c r="AL175" s="11">
        <f t="shared" si="12"/>
        <v>0.214</v>
      </c>
      <c r="AM175" s="11">
        <f t="shared" si="12"/>
        <v>0.214</v>
      </c>
      <c r="AN175" s="11">
        <f t="shared" si="12"/>
        <v>0.214</v>
      </c>
      <c r="AO175" s="11">
        <f t="shared" si="12"/>
        <v>0.214</v>
      </c>
      <c r="AP175" s="11"/>
    </row>
    <row r="176" spans="1:42" x14ac:dyDescent="0.4">
      <c r="A176" s="7">
        <v>18</v>
      </c>
      <c r="B176" s="7" t="s">
        <v>30</v>
      </c>
      <c r="C176" s="7" t="s">
        <v>189</v>
      </c>
      <c r="D176" s="7">
        <v>5</v>
      </c>
      <c r="E176" s="7" t="s">
        <v>342</v>
      </c>
      <c r="F176" s="7"/>
      <c r="G176" s="7" t="s">
        <v>385</v>
      </c>
      <c r="H176" s="7">
        <v>0</v>
      </c>
      <c r="I176" s="7">
        <v>0.214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4"/>
      <c r="V176" s="11"/>
      <c r="W176" s="11"/>
      <c r="X176" s="11"/>
      <c r="Y176" s="18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1:42" x14ac:dyDescent="0.4">
      <c r="A177" s="7">
        <v>18</v>
      </c>
      <c r="B177" s="7" t="s">
        <v>30</v>
      </c>
      <c r="C177" s="7" t="s">
        <v>189</v>
      </c>
      <c r="D177" s="7">
        <v>6</v>
      </c>
      <c r="E177" s="7" t="s">
        <v>343</v>
      </c>
      <c r="F177" s="7"/>
      <c r="G177" s="7" t="s">
        <v>398</v>
      </c>
      <c r="H177" s="7">
        <v>0</v>
      </c>
      <c r="I177" s="7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4"/>
      <c r="V177" s="11"/>
      <c r="W177" s="11"/>
      <c r="X177" s="11"/>
      <c r="Y177" s="18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1:42" x14ac:dyDescent="0.4">
      <c r="A178" s="7">
        <v>18</v>
      </c>
      <c r="B178" s="7" t="s">
        <v>30</v>
      </c>
      <c r="C178" s="7" t="s">
        <v>189</v>
      </c>
      <c r="D178" s="7">
        <v>7</v>
      </c>
      <c r="E178" s="7" t="s">
        <v>344</v>
      </c>
      <c r="F178" s="7"/>
      <c r="G178" s="7" t="s">
        <v>398</v>
      </c>
      <c r="H178" s="7">
        <v>0</v>
      </c>
      <c r="I178" s="7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4"/>
      <c r="V178" s="11"/>
      <c r="W178" s="11"/>
      <c r="X178" s="11"/>
      <c r="Y178" s="18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1:42" x14ac:dyDescent="0.4">
      <c r="A179" s="7">
        <v>18</v>
      </c>
      <c r="B179" s="7" t="s">
        <v>30</v>
      </c>
      <c r="C179" s="7" t="s">
        <v>189</v>
      </c>
      <c r="D179" s="7">
        <v>8</v>
      </c>
      <c r="E179" s="7" t="s">
        <v>345</v>
      </c>
      <c r="F179" s="7"/>
      <c r="G179" s="7" t="s">
        <v>407</v>
      </c>
      <c r="H179" s="7">
        <v>0</v>
      </c>
      <c r="I179" s="7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4"/>
      <c r="V179" s="11"/>
      <c r="W179" s="11"/>
      <c r="X179" s="11"/>
      <c r="Y179" s="18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1:42" x14ac:dyDescent="0.4">
      <c r="A180" s="7">
        <v>18</v>
      </c>
      <c r="B180" s="7" t="s">
        <v>30</v>
      </c>
      <c r="C180" s="7" t="s">
        <v>189</v>
      </c>
      <c r="D180" s="7">
        <v>9</v>
      </c>
      <c r="E180" s="7" t="s">
        <v>346</v>
      </c>
      <c r="F180" s="7" t="s">
        <v>405</v>
      </c>
      <c r="G180" s="7" t="s">
        <v>385</v>
      </c>
      <c r="H180" s="7">
        <v>0</v>
      </c>
      <c r="I180" s="7">
        <v>0.09</v>
      </c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4"/>
      <c r="V180" s="11"/>
      <c r="W180" s="11"/>
      <c r="X180" s="11"/>
      <c r="Y180" s="18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1:42" x14ac:dyDescent="0.4">
      <c r="A181" s="7">
        <v>18</v>
      </c>
      <c r="B181" s="7" t="s">
        <v>30</v>
      </c>
      <c r="C181" s="7" t="s">
        <v>189</v>
      </c>
      <c r="D181" s="7">
        <v>10</v>
      </c>
      <c r="E181" s="7" t="s">
        <v>347</v>
      </c>
      <c r="F181" s="7" t="s">
        <v>405</v>
      </c>
      <c r="G181" s="7" t="s">
        <v>385</v>
      </c>
      <c r="H181" s="7">
        <v>0</v>
      </c>
      <c r="I181" s="7">
        <v>0.9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4"/>
      <c r="V181" s="11"/>
      <c r="W181" s="11"/>
      <c r="X181" s="11"/>
      <c r="Y181" s="18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1:42" x14ac:dyDescent="0.4">
      <c r="A182" s="3">
        <v>19</v>
      </c>
      <c r="B182" s="3" t="s">
        <v>31</v>
      </c>
      <c r="C182" s="3" t="s">
        <v>190</v>
      </c>
      <c r="D182" s="3">
        <v>1</v>
      </c>
      <c r="E182" s="3" t="s">
        <v>338</v>
      </c>
      <c r="F182" s="3"/>
      <c r="G182" s="3" t="s">
        <v>398</v>
      </c>
      <c r="H182" s="3">
        <v>0</v>
      </c>
      <c r="I182" s="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4"/>
      <c r="V182" s="11"/>
      <c r="W182" s="11"/>
      <c r="X182" s="11"/>
      <c r="Y182" s="18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1:42" x14ac:dyDescent="0.4">
      <c r="A183" s="3">
        <v>19</v>
      </c>
      <c r="B183" s="3" t="s">
        <v>31</v>
      </c>
      <c r="C183" s="3" t="s">
        <v>190</v>
      </c>
      <c r="D183" s="3">
        <v>2</v>
      </c>
      <c r="E183" s="3" t="s">
        <v>339</v>
      </c>
      <c r="F183" s="3"/>
      <c r="G183" s="3" t="s">
        <v>398</v>
      </c>
      <c r="H183" s="3">
        <v>0</v>
      </c>
      <c r="I183" s="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4"/>
      <c r="V183" s="11"/>
      <c r="W183" s="11"/>
      <c r="X183" s="11"/>
      <c r="Y183" s="18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1:42" x14ac:dyDescent="0.4">
      <c r="A184" s="3">
        <v>19</v>
      </c>
      <c r="B184" s="3" t="s">
        <v>31</v>
      </c>
      <c r="C184" s="3" t="s">
        <v>190</v>
      </c>
      <c r="D184" s="3">
        <v>3</v>
      </c>
      <c r="E184" s="3" t="s">
        <v>340</v>
      </c>
      <c r="F184" s="3" t="s">
        <v>396</v>
      </c>
      <c r="G184" s="3" t="s">
        <v>385</v>
      </c>
      <c r="H184" s="3">
        <v>0</v>
      </c>
      <c r="I184" s="3">
        <v>3.05</v>
      </c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4"/>
      <c r="V184" s="11"/>
      <c r="W184" s="11"/>
      <c r="X184" s="11"/>
      <c r="Y184" s="18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1:42" x14ac:dyDescent="0.4">
      <c r="A185" s="3">
        <v>19</v>
      </c>
      <c r="B185" s="3" t="s">
        <v>31</v>
      </c>
      <c r="C185" s="3" t="s">
        <v>190</v>
      </c>
      <c r="D185" s="3">
        <v>4</v>
      </c>
      <c r="E185" s="3" t="s">
        <v>341</v>
      </c>
      <c r="F185" s="3"/>
      <c r="G185" s="3" t="s">
        <v>398</v>
      </c>
      <c r="H185" s="3">
        <v>0</v>
      </c>
      <c r="I185" s="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4"/>
      <c r="V185" s="11"/>
      <c r="W185" s="11"/>
      <c r="X185" s="11"/>
      <c r="Y185" s="18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1:42" x14ac:dyDescent="0.4">
      <c r="A186" s="3">
        <v>19</v>
      </c>
      <c r="B186" s="3" t="s">
        <v>31</v>
      </c>
      <c r="C186" s="3" t="s">
        <v>190</v>
      </c>
      <c r="D186" s="3">
        <v>5</v>
      </c>
      <c r="E186" s="3" t="s">
        <v>342</v>
      </c>
      <c r="F186" s="3"/>
      <c r="G186" s="3" t="s">
        <v>398</v>
      </c>
      <c r="H186" s="3">
        <v>0</v>
      </c>
      <c r="I186" s="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4"/>
      <c r="V186" s="11"/>
      <c r="W186" s="11"/>
      <c r="X186" s="11"/>
      <c r="Y186" s="18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1:42" x14ac:dyDescent="0.4">
      <c r="A187" s="3">
        <v>19</v>
      </c>
      <c r="B187" s="3" t="s">
        <v>31</v>
      </c>
      <c r="C187" s="3" t="s">
        <v>190</v>
      </c>
      <c r="D187" s="3">
        <v>6</v>
      </c>
      <c r="E187" s="3" t="s">
        <v>343</v>
      </c>
      <c r="F187" s="3"/>
      <c r="G187" s="3" t="s">
        <v>398</v>
      </c>
      <c r="H187" s="3">
        <v>0</v>
      </c>
      <c r="I187" s="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4"/>
      <c r="V187" s="11"/>
      <c r="W187" s="11"/>
      <c r="X187" s="11"/>
      <c r="Y187" s="18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1:42" x14ac:dyDescent="0.4">
      <c r="A188" s="3">
        <v>19</v>
      </c>
      <c r="B188" s="3" t="s">
        <v>31</v>
      </c>
      <c r="C188" s="3" t="s">
        <v>190</v>
      </c>
      <c r="D188" s="3">
        <v>7</v>
      </c>
      <c r="E188" s="3" t="s">
        <v>344</v>
      </c>
      <c r="F188" s="3"/>
      <c r="G188" s="3" t="s">
        <v>398</v>
      </c>
      <c r="H188" s="3">
        <v>0</v>
      </c>
      <c r="I188" s="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4"/>
      <c r="V188" s="11"/>
      <c r="W188" s="11"/>
      <c r="X188" s="11"/>
      <c r="Y188" s="18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1:42" x14ac:dyDescent="0.4">
      <c r="A189" s="3">
        <v>19</v>
      </c>
      <c r="B189" s="3" t="s">
        <v>31</v>
      </c>
      <c r="C189" s="3" t="s">
        <v>190</v>
      </c>
      <c r="D189" s="3">
        <v>8</v>
      </c>
      <c r="E189" s="3" t="s">
        <v>345</v>
      </c>
      <c r="F189" s="3"/>
      <c r="G189" s="3" t="s">
        <v>398</v>
      </c>
      <c r="H189" s="3">
        <v>0</v>
      </c>
      <c r="I189" s="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4"/>
      <c r="V189" s="11"/>
      <c r="W189" s="11"/>
      <c r="X189" s="11"/>
      <c r="Y189" s="18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1:42" x14ac:dyDescent="0.4">
      <c r="A190" s="3">
        <v>19</v>
      </c>
      <c r="B190" s="3" t="s">
        <v>31</v>
      </c>
      <c r="C190" s="3" t="s">
        <v>190</v>
      </c>
      <c r="D190" s="3">
        <v>9</v>
      </c>
      <c r="E190" s="3" t="s">
        <v>346</v>
      </c>
      <c r="F190" s="3"/>
      <c r="G190" s="3" t="s">
        <v>398</v>
      </c>
      <c r="H190" s="3">
        <v>0</v>
      </c>
      <c r="I190" s="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4"/>
      <c r="V190" s="11"/>
      <c r="W190" s="11"/>
      <c r="X190" s="11"/>
      <c r="Y190" s="18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1:42" x14ac:dyDescent="0.4">
      <c r="A191" s="3">
        <v>19</v>
      </c>
      <c r="B191" s="3" t="s">
        <v>31</v>
      </c>
      <c r="C191" s="3" t="s">
        <v>190</v>
      </c>
      <c r="D191" s="3">
        <v>10</v>
      </c>
      <c r="E191" s="3" t="s">
        <v>347</v>
      </c>
      <c r="F191" s="3"/>
      <c r="G191" s="3" t="s">
        <v>398</v>
      </c>
      <c r="H191" s="3">
        <v>0</v>
      </c>
      <c r="I191" s="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4"/>
      <c r="V191" s="11"/>
      <c r="W191" s="11"/>
      <c r="X191" s="11"/>
      <c r="Y191" s="18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1:42" x14ac:dyDescent="0.4">
      <c r="A192" s="7">
        <v>20</v>
      </c>
      <c r="B192" s="7" t="s">
        <v>32</v>
      </c>
      <c r="C192" s="7" t="s">
        <v>191</v>
      </c>
      <c r="D192" s="7">
        <v>1</v>
      </c>
      <c r="E192" s="7" t="s">
        <v>338</v>
      </c>
      <c r="F192" s="7"/>
      <c r="G192" s="7" t="s">
        <v>398</v>
      </c>
      <c r="H192" s="7">
        <v>0</v>
      </c>
      <c r="I192" s="7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4"/>
      <c r="V192" s="11"/>
      <c r="W192" s="11"/>
      <c r="X192" s="11"/>
      <c r="Y192" s="18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1:42" x14ac:dyDescent="0.4">
      <c r="A193" s="7">
        <v>20</v>
      </c>
      <c r="B193" s="7" t="s">
        <v>32</v>
      </c>
      <c r="C193" s="7" t="s">
        <v>191</v>
      </c>
      <c r="D193" s="7">
        <v>2</v>
      </c>
      <c r="E193" s="7" t="s">
        <v>339</v>
      </c>
      <c r="F193" s="7"/>
      <c r="G193" s="7" t="s">
        <v>398</v>
      </c>
      <c r="H193" s="7">
        <v>0</v>
      </c>
      <c r="I193" s="7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4"/>
      <c r="V193" s="11"/>
      <c r="W193" s="11"/>
      <c r="X193" s="11"/>
      <c r="Y193" s="18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1:42" x14ac:dyDescent="0.4">
      <c r="A194" s="7">
        <v>20</v>
      </c>
      <c r="B194" s="7" t="s">
        <v>32</v>
      </c>
      <c r="C194" s="7" t="s">
        <v>191</v>
      </c>
      <c r="D194" s="7">
        <v>3</v>
      </c>
      <c r="E194" s="7" t="s">
        <v>340</v>
      </c>
      <c r="F194" s="7"/>
      <c r="G194" s="7" t="s">
        <v>398</v>
      </c>
      <c r="H194" s="7">
        <v>0</v>
      </c>
      <c r="I194" s="7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4"/>
      <c r="V194" s="11"/>
      <c r="W194" s="11"/>
      <c r="X194" s="11"/>
      <c r="Y194" s="18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1:42" x14ac:dyDescent="0.4">
      <c r="A195" s="7">
        <v>20</v>
      </c>
      <c r="B195" s="7" t="s">
        <v>32</v>
      </c>
      <c r="C195" s="7" t="s">
        <v>191</v>
      </c>
      <c r="D195" s="7">
        <v>4</v>
      </c>
      <c r="E195" s="7" t="s">
        <v>341</v>
      </c>
      <c r="F195" s="7"/>
      <c r="G195" s="7" t="s">
        <v>398</v>
      </c>
      <c r="H195" s="7">
        <v>0</v>
      </c>
      <c r="I195" s="7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4"/>
      <c r="V195" s="11"/>
      <c r="W195" s="11"/>
      <c r="X195" s="11"/>
      <c r="Y195" s="18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1:42" x14ac:dyDescent="0.4">
      <c r="A196" s="7">
        <v>20</v>
      </c>
      <c r="B196" s="7" t="s">
        <v>32</v>
      </c>
      <c r="C196" s="7" t="s">
        <v>191</v>
      </c>
      <c r="D196" s="7">
        <v>5</v>
      </c>
      <c r="E196" s="7" t="s">
        <v>342</v>
      </c>
      <c r="F196" s="7"/>
      <c r="G196" s="7" t="s">
        <v>398</v>
      </c>
      <c r="H196" s="7">
        <v>0</v>
      </c>
      <c r="I196" s="7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4"/>
      <c r="V196" s="11"/>
      <c r="W196" s="11"/>
      <c r="X196" s="11"/>
      <c r="Y196" s="18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1:42" x14ac:dyDescent="0.4">
      <c r="A197" s="7">
        <v>20</v>
      </c>
      <c r="B197" s="7" t="s">
        <v>32</v>
      </c>
      <c r="C197" s="7" t="s">
        <v>191</v>
      </c>
      <c r="D197" s="7">
        <v>6</v>
      </c>
      <c r="E197" s="7" t="s">
        <v>343</v>
      </c>
      <c r="F197" s="7"/>
      <c r="G197" s="7" t="s">
        <v>398</v>
      </c>
      <c r="H197" s="7">
        <v>0</v>
      </c>
      <c r="I197" s="7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4"/>
      <c r="V197" s="11"/>
      <c r="W197" s="11"/>
      <c r="X197" s="11"/>
      <c r="Y197" s="18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1:42" x14ac:dyDescent="0.4">
      <c r="A198" s="7">
        <v>20</v>
      </c>
      <c r="B198" s="7" t="s">
        <v>32</v>
      </c>
      <c r="C198" s="7" t="s">
        <v>191</v>
      </c>
      <c r="D198" s="7">
        <v>7</v>
      </c>
      <c r="E198" s="7" t="s">
        <v>344</v>
      </c>
      <c r="F198" s="7"/>
      <c r="G198" s="7" t="s">
        <v>398</v>
      </c>
      <c r="H198" s="7">
        <v>0</v>
      </c>
      <c r="I198" s="7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4"/>
      <c r="V198" s="11"/>
      <c r="W198" s="11"/>
      <c r="X198" s="11"/>
      <c r="Y198" s="18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1:42" x14ac:dyDescent="0.4">
      <c r="A199" s="7">
        <v>20</v>
      </c>
      <c r="B199" s="7" t="s">
        <v>32</v>
      </c>
      <c r="C199" s="7" t="s">
        <v>191</v>
      </c>
      <c r="D199" s="7">
        <v>8</v>
      </c>
      <c r="E199" s="7" t="s">
        <v>345</v>
      </c>
      <c r="F199" s="7"/>
      <c r="G199" s="7" t="s">
        <v>398</v>
      </c>
      <c r="H199" s="7">
        <v>0</v>
      </c>
      <c r="I199" s="7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4"/>
      <c r="V199" s="11"/>
      <c r="W199" s="11"/>
      <c r="X199" s="11"/>
      <c r="Y199" s="18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1:42" x14ac:dyDescent="0.4">
      <c r="A200" s="7">
        <v>20</v>
      </c>
      <c r="B200" s="7" t="s">
        <v>32</v>
      </c>
      <c r="C200" s="7" t="s">
        <v>191</v>
      </c>
      <c r="D200" s="7">
        <v>9</v>
      </c>
      <c r="E200" s="7" t="s">
        <v>346</v>
      </c>
      <c r="F200" s="7"/>
      <c r="G200" s="7" t="s">
        <v>398</v>
      </c>
      <c r="H200" s="7">
        <v>0</v>
      </c>
      <c r="I200" s="7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4"/>
      <c r="V200" s="11"/>
      <c r="W200" s="11"/>
      <c r="X200" s="11"/>
      <c r="Y200" s="18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1:42" x14ac:dyDescent="0.4">
      <c r="A201" s="7">
        <v>20</v>
      </c>
      <c r="B201" s="7" t="s">
        <v>32</v>
      </c>
      <c r="C201" s="7" t="s">
        <v>191</v>
      </c>
      <c r="D201" s="7">
        <v>10</v>
      </c>
      <c r="E201" s="7" t="s">
        <v>347</v>
      </c>
      <c r="F201" s="7"/>
      <c r="G201" s="7" t="s">
        <v>398</v>
      </c>
      <c r="H201" s="7">
        <v>0</v>
      </c>
      <c r="I201" s="7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4"/>
      <c r="V201" s="11"/>
      <c r="W201" s="11"/>
      <c r="X201" s="11"/>
      <c r="Y201" s="18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</sheetData>
  <autoFilter ref="A1:AP201" xr:uid="{00000000-0001-0000-0100-000000000000}"/>
  <phoneticPr fontId="11" type="noConversion"/>
  <hyperlinks>
    <hyperlink ref="AP44" r:id="rId1" display="https://view.argusmedia.com/rs/584-BUW-606/images/Energy%20Argus%20Petroleum%20Coke%20sample.pdf?mkt_tok=eyJpIjoiT0RZeU9UUmpObU0zWldFeiIsInQiOiJzc3FYY1dcL1lSc09wRTFDemtEU01nTXdTVW8wU3BoajZmNnV3K3dzNTI2eUliWW1yVUJwMUtPbTJTTElXOE1nbE1jSlwvUnB4ZXNYbVFlcjkySlwvSklFT0ZoU3lHdXJqS2t2RGlcL0ZMY0EzMWhtY21LWGNsNU8yTXlJcWh2eU52OGEifQ%3D%3D" xr:uid="{E0E1BC9D-1546-4AB9-BDCA-384B502D4F6E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3"/>
  <sheetViews>
    <sheetView workbookViewId="0"/>
  </sheetViews>
  <sheetFormatPr defaultRowHeight="14.6" x14ac:dyDescent="0.4"/>
  <cols>
    <col min="1" max="1" width="7.07421875" bestFit="1" customWidth="1"/>
    <col min="2" max="2" width="12.15234375" bestFit="1" customWidth="1"/>
    <col min="3" max="3" width="34.921875" bestFit="1" customWidth="1"/>
    <col min="4" max="4" width="11.921875" bestFit="1" customWidth="1"/>
    <col min="5" max="5" width="15.15234375" bestFit="1" customWidth="1"/>
    <col min="8" max="8" width="9.921875" customWidth="1"/>
  </cols>
  <sheetData>
    <row r="1" spans="1:42" ht="43.75" x14ac:dyDescent="0.4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2" t="s">
        <v>336</v>
      </c>
      <c r="H1" s="2" t="s">
        <v>337</v>
      </c>
      <c r="I1" s="15">
        <v>2018</v>
      </c>
      <c r="J1" s="15">
        <v>2019</v>
      </c>
      <c r="K1" s="15">
        <v>2020</v>
      </c>
      <c r="L1" s="15">
        <v>2021</v>
      </c>
      <c r="M1" s="15">
        <v>2022</v>
      </c>
      <c r="N1" s="15">
        <v>2023</v>
      </c>
      <c r="O1" s="15">
        <v>2024</v>
      </c>
      <c r="P1" s="15">
        <v>2025</v>
      </c>
      <c r="Q1" s="15">
        <v>2026</v>
      </c>
      <c r="R1" s="15">
        <v>2027</v>
      </c>
      <c r="S1" s="15">
        <v>2028</v>
      </c>
      <c r="T1" s="15">
        <v>2029</v>
      </c>
      <c r="U1" s="15">
        <v>2030</v>
      </c>
      <c r="V1" s="15">
        <v>2031</v>
      </c>
      <c r="W1" s="15">
        <v>2032</v>
      </c>
      <c r="X1" s="15">
        <v>2033</v>
      </c>
      <c r="Y1" s="15">
        <v>2034</v>
      </c>
      <c r="Z1" s="15">
        <v>2035</v>
      </c>
      <c r="AA1" s="15">
        <v>2036</v>
      </c>
      <c r="AB1" s="15">
        <v>2037</v>
      </c>
      <c r="AC1" s="15">
        <v>2038</v>
      </c>
      <c r="AD1" s="15">
        <v>2039</v>
      </c>
      <c r="AE1" s="15">
        <v>2040</v>
      </c>
      <c r="AF1" s="15">
        <v>2041</v>
      </c>
      <c r="AG1" s="15">
        <v>2042</v>
      </c>
      <c r="AH1" s="15">
        <v>2043</v>
      </c>
      <c r="AI1" s="15">
        <v>2044</v>
      </c>
      <c r="AJ1" s="15">
        <v>2045</v>
      </c>
      <c r="AK1" s="15">
        <v>2046</v>
      </c>
      <c r="AL1" s="15">
        <v>2047</v>
      </c>
      <c r="AM1" s="15">
        <v>2048</v>
      </c>
      <c r="AN1" s="15">
        <v>2049</v>
      </c>
      <c r="AO1" s="15">
        <v>2050</v>
      </c>
      <c r="AP1" s="15" t="s">
        <v>409</v>
      </c>
    </row>
    <row r="2" spans="1:42" x14ac:dyDescent="0.4">
      <c r="A2" s="3">
        <v>1</v>
      </c>
      <c r="B2" s="3" t="s">
        <v>33</v>
      </c>
      <c r="C2" s="3" t="s">
        <v>192</v>
      </c>
      <c r="D2" s="3">
        <v>1</v>
      </c>
      <c r="E2" s="3" t="s">
        <v>338</v>
      </c>
      <c r="F2" s="3" t="s">
        <v>396</v>
      </c>
      <c r="G2" s="3" t="s">
        <v>385</v>
      </c>
      <c r="H2" s="3">
        <v>0</v>
      </c>
      <c r="I2" s="3">
        <v>29.24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4" t="s">
        <v>399</v>
      </c>
    </row>
    <row r="3" spans="1:42" x14ac:dyDescent="0.4">
      <c r="A3" s="3">
        <v>1</v>
      </c>
      <c r="B3" s="3" t="s">
        <v>33</v>
      </c>
      <c r="C3" s="3" t="s">
        <v>192</v>
      </c>
      <c r="D3" s="3">
        <v>2</v>
      </c>
      <c r="E3" s="3" t="s">
        <v>339</v>
      </c>
      <c r="F3" s="3" t="s">
        <v>396</v>
      </c>
      <c r="G3" s="3" t="s">
        <v>385</v>
      </c>
      <c r="H3" s="3">
        <v>0</v>
      </c>
      <c r="I3" s="3">
        <v>1.7544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x14ac:dyDescent="0.4">
      <c r="A4" s="3">
        <v>1</v>
      </c>
      <c r="B4" s="3" t="s">
        <v>33</v>
      </c>
      <c r="C4" s="3" t="s">
        <v>192</v>
      </c>
      <c r="D4" s="3">
        <v>3</v>
      </c>
      <c r="E4" s="3" t="s">
        <v>341</v>
      </c>
      <c r="F4" s="3"/>
      <c r="G4" s="3" t="s">
        <v>385</v>
      </c>
      <c r="H4" s="3">
        <v>0</v>
      </c>
      <c r="I4" s="3">
        <f>34.18+2.07</f>
        <v>36.25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x14ac:dyDescent="0.4">
      <c r="A5" s="7">
        <v>2</v>
      </c>
      <c r="B5" s="7" t="s">
        <v>34</v>
      </c>
      <c r="C5" s="7" t="s">
        <v>193</v>
      </c>
      <c r="D5" s="7">
        <v>1</v>
      </c>
      <c r="E5" s="7" t="s">
        <v>338</v>
      </c>
      <c r="F5" s="7" t="s">
        <v>396</v>
      </c>
      <c r="G5" s="7" t="s">
        <v>385</v>
      </c>
      <c r="H5" s="7">
        <v>0</v>
      </c>
      <c r="I5" s="7">
        <v>29.24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4" t="s">
        <v>399</v>
      </c>
    </row>
    <row r="6" spans="1:42" x14ac:dyDescent="0.4">
      <c r="A6" s="7">
        <v>2</v>
      </c>
      <c r="B6" s="7" t="s">
        <v>34</v>
      </c>
      <c r="C6" s="7" t="s">
        <v>193</v>
      </c>
      <c r="D6" s="7">
        <v>2</v>
      </c>
      <c r="E6" s="7" t="s">
        <v>339</v>
      </c>
      <c r="F6" s="7" t="s">
        <v>396</v>
      </c>
      <c r="G6" s="7" t="s">
        <v>385</v>
      </c>
      <c r="H6" s="7">
        <v>0</v>
      </c>
      <c r="I6" s="7">
        <v>1.7544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x14ac:dyDescent="0.4">
      <c r="A7" s="7">
        <v>2</v>
      </c>
      <c r="B7" s="7" t="s">
        <v>34</v>
      </c>
      <c r="C7" s="7" t="s">
        <v>193</v>
      </c>
      <c r="D7" s="7">
        <v>3</v>
      </c>
      <c r="E7" s="7" t="s">
        <v>341</v>
      </c>
      <c r="F7" s="7"/>
      <c r="G7" s="7" t="s">
        <v>385</v>
      </c>
      <c r="H7" s="7">
        <v>0</v>
      </c>
      <c r="I7" s="7">
        <f>36.24+1.41</f>
        <v>37.65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4">
      <c r="A8" s="3">
        <v>3</v>
      </c>
      <c r="B8" s="3" t="s">
        <v>35</v>
      </c>
      <c r="C8" s="3" t="s">
        <v>194</v>
      </c>
      <c r="D8" s="3">
        <v>1</v>
      </c>
      <c r="E8" s="3" t="s">
        <v>338</v>
      </c>
      <c r="F8" s="3" t="s">
        <v>396</v>
      </c>
      <c r="G8" s="3" t="s">
        <v>371</v>
      </c>
      <c r="H8" s="3">
        <v>0</v>
      </c>
      <c r="I8" s="3">
        <v>1028.83125</v>
      </c>
      <c r="J8" s="11">
        <v>975.41250000000002</v>
      </c>
      <c r="K8" s="11">
        <v>921.99374999999998</v>
      </c>
      <c r="L8" s="11">
        <v>868.57500000000005</v>
      </c>
      <c r="M8" s="11">
        <v>815.15625</v>
      </c>
      <c r="N8" s="11">
        <v>761.73749999999995</v>
      </c>
      <c r="O8" s="11">
        <v>708.31875000000002</v>
      </c>
      <c r="P8" s="11">
        <v>654.9</v>
      </c>
      <c r="Q8" s="11">
        <v>644.94551999999999</v>
      </c>
      <c r="R8" s="11">
        <v>634.99104</v>
      </c>
      <c r="S8" s="11">
        <v>625.03656000000001</v>
      </c>
      <c r="T8" s="11">
        <v>615.08208000000002</v>
      </c>
      <c r="U8" s="11">
        <v>605.12760000000003</v>
      </c>
      <c r="V8" s="11">
        <v>595.17312000000004</v>
      </c>
      <c r="W8" s="11">
        <v>585.21864000000005</v>
      </c>
      <c r="X8" s="11">
        <v>575.26415999999995</v>
      </c>
      <c r="Y8" s="11">
        <v>565.30967999999996</v>
      </c>
      <c r="Z8" s="11">
        <v>555.35519999999997</v>
      </c>
      <c r="AA8" s="11">
        <v>545.40071999999998</v>
      </c>
      <c r="AB8" s="11">
        <v>535.44623999999999</v>
      </c>
      <c r="AC8" s="11">
        <v>525.49176</v>
      </c>
      <c r="AD8" s="11">
        <v>515.53728000000001</v>
      </c>
      <c r="AE8" s="11">
        <v>505.58280000000002</v>
      </c>
      <c r="AF8" s="11">
        <v>495.62831999999997</v>
      </c>
      <c r="AG8" s="11">
        <v>485.67383999999998</v>
      </c>
      <c r="AH8" s="11">
        <v>475.71935999999999</v>
      </c>
      <c r="AI8" s="11">
        <v>465.76488000000001</v>
      </c>
      <c r="AJ8" s="11">
        <v>455.81040000000002</v>
      </c>
      <c r="AK8" s="11">
        <v>445.85592000000003</v>
      </c>
      <c r="AL8" s="11">
        <v>435.90143999999998</v>
      </c>
      <c r="AM8" s="11">
        <v>425.94695999999999</v>
      </c>
      <c r="AN8" s="11">
        <v>415.99248</v>
      </c>
      <c r="AO8" s="11">
        <v>406.03800000000001</v>
      </c>
      <c r="AP8" s="4" t="s">
        <v>399</v>
      </c>
    </row>
    <row r="9" spans="1:42" x14ac:dyDescent="0.4">
      <c r="A9" s="3">
        <v>3</v>
      </c>
      <c r="B9" s="3" t="s">
        <v>35</v>
      </c>
      <c r="C9" s="3" t="s">
        <v>194</v>
      </c>
      <c r="D9" s="3">
        <v>2</v>
      </c>
      <c r="E9" s="3" t="s">
        <v>339</v>
      </c>
      <c r="F9" s="3" t="s">
        <v>396</v>
      </c>
      <c r="G9" s="3" t="s">
        <v>371</v>
      </c>
      <c r="H9" s="3">
        <v>0</v>
      </c>
      <c r="I9" s="3">
        <v>20.21</v>
      </c>
      <c r="J9" s="11">
        <v>19.22</v>
      </c>
      <c r="K9" s="11">
        <v>18.22</v>
      </c>
      <c r="L9" s="11">
        <v>17.78</v>
      </c>
      <c r="M9" s="11">
        <v>17.34</v>
      </c>
      <c r="N9" s="11">
        <v>16.899999999999999</v>
      </c>
      <c r="O9" s="11">
        <v>16.46</v>
      </c>
      <c r="P9" s="11">
        <v>16.010000000000002</v>
      </c>
      <c r="Q9" s="11">
        <v>15.57</v>
      </c>
      <c r="R9" s="11">
        <v>15.13</v>
      </c>
      <c r="S9" s="11">
        <v>14.69</v>
      </c>
      <c r="T9" s="11">
        <v>14.25</v>
      </c>
      <c r="U9" s="11">
        <v>13.81</v>
      </c>
      <c r="V9" s="11">
        <v>13.72</v>
      </c>
      <c r="W9" s="11">
        <v>13.63</v>
      </c>
      <c r="X9" s="11">
        <v>13.55</v>
      </c>
      <c r="Y9" s="11">
        <v>13.46</v>
      </c>
      <c r="Z9" s="11">
        <v>13.37</v>
      </c>
      <c r="AA9" s="11">
        <v>13.29</v>
      </c>
      <c r="AB9" s="11">
        <v>13.2</v>
      </c>
      <c r="AC9" s="11">
        <v>13.12</v>
      </c>
      <c r="AD9" s="11">
        <v>13.03</v>
      </c>
      <c r="AE9" s="11">
        <v>12.94</v>
      </c>
      <c r="AF9" s="11">
        <v>12.86</v>
      </c>
      <c r="AG9" s="11">
        <v>12.77</v>
      </c>
      <c r="AH9" s="11">
        <v>12.68</v>
      </c>
      <c r="AI9" s="11">
        <v>12.6</v>
      </c>
      <c r="AJ9" s="11">
        <v>12.51</v>
      </c>
      <c r="AK9" s="11">
        <v>12.43</v>
      </c>
      <c r="AL9" s="11">
        <v>12.34</v>
      </c>
      <c r="AM9" s="11">
        <v>12.25</v>
      </c>
      <c r="AN9" s="11">
        <v>12.17</v>
      </c>
      <c r="AO9" s="11">
        <v>12.08</v>
      </c>
      <c r="AP9" s="11"/>
    </row>
    <row r="10" spans="1:42" x14ac:dyDescent="0.4">
      <c r="A10" s="3">
        <v>3</v>
      </c>
      <c r="B10" s="3" t="s">
        <v>35</v>
      </c>
      <c r="C10" s="3" t="s">
        <v>194</v>
      </c>
      <c r="D10" s="3">
        <v>3</v>
      </c>
      <c r="E10" s="3" t="s">
        <v>341</v>
      </c>
      <c r="F10" s="3"/>
      <c r="G10" s="3" t="s">
        <v>395</v>
      </c>
      <c r="H10" s="3">
        <v>0</v>
      </c>
      <c r="I10" s="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4">
      <c r="A11" s="7">
        <v>4</v>
      </c>
      <c r="B11" s="7" t="s">
        <v>36</v>
      </c>
      <c r="C11" s="7" t="s">
        <v>195</v>
      </c>
      <c r="D11" s="7">
        <v>1</v>
      </c>
      <c r="E11" s="7" t="s">
        <v>338</v>
      </c>
      <c r="F11" s="7" t="s">
        <v>396</v>
      </c>
      <c r="G11" s="7" t="s">
        <v>371</v>
      </c>
      <c r="H11" s="7">
        <v>0</v>
      </c>
      <c r="I11" s="7">
        <v>126.814099</v>
      </c>
      <c r="J11" s="11">
        <v>126.814099</v>
      </c>
      <c r="K11" s="11">
        <v>126.814099</v>
      </c>
      <c r="L11" s="11">
        <v>110.9824595</v>
      </c>
      <c r="M11" s="11">
        <v>95.150819949999999</v>
      </c>
      <c r="N11" s="11">
        <v>79.319180430000003</v>
      </c>
      <c r="O11" s="11">
        <v>63.487540920000001</v>
      </c>
      <c r="P11" s="11">
        <v>47.655901409999998</v>
      </c>
      <c r="Q11" s="11">
        <v>45.62885086</v>
      </c>
      <c r="R11" s="11">
        <v>43.601800300000001</v>
      </c>
      <c r="S11" s="11">
        <v>41.574749750000002</v>
      </c>
      <c r="T11" s="11">
        <v>39.547699199999997</v>
      </c>
      <c r="U11" s="11">
        <v>37.520648639999997</v>
      </c>
      <c r="V11" s="11">
        <v>37.520648639999997</v>
      </c>
      <c r="W11" s="11">
        <v>37.520648639999997</v>
      </c>
      <c r="X11" s="11">
        <v>37.520648639999997</v>
      </c>
      <c r="Y11" s="11">
        <v>37.520648639999997</v>
      </c>
      <c r="Z11" s="11">
        <v>37.520648639999997</v>
      </c>
      <c r="AA11" s="11">
        <v>37.520648639999997</v>
      </c>
      <c r="AB11" s="11">
        <v>37.520648639999997</v>
      </c>
      <c r="AC11" s="11">
        <v>37.520648639999997</v>
      </c>
      <c r="AD11" s="11">
        <v>37.520648639999997</v>
      </c>
      <c r="AE11" s="11">
        <v>37.520648639999997</v>
      </c>
      <c r="AF11" s="11">
        <v>37.520648639999997</v>
      </c>
      <c r="AG11" s="11">
        <v>37.520648639999997</v>
      </c>
      <c r="AH11" s="11">
        <v>37.520648639999997</v>
      </c>
      <c r="AI11" s="11">
        <v>37.520648639999997</v>
      </c>
      <c r="AJ11" s="11">
        <v>37.520648639999997</v>
      </c>
      <c r="AK11" s="11">
        <v>37.520648639999997</v>
      </c>
      <c r="AL11" s="11">
        <v>37.520648639999997</v>
      </c>
      <c r="AM11" s="11">
        <v>37.520648639999997</v>
      </c>
      <c r="AN11" s="11">
        <v>37.520648639999997</v>
      </c>
      <c r="AO11" s="11">
        <v>37.520648639999997</v>
      </c>
      <c r="AP11" s="4" t="s">
        <v>399</v>
      </c>
    </row>
    <row r="12" spans="1:42" x14ac:dyDescent="0.4">
      <c r="A12" s="7">
        <v>4</v>
      </c>
      <c r="B12" s="7" t="s">
        <v>36</v>
      </c>
      <c r="C12" s="7" t="s">
        <v>195</v>
      </c>
      <c r="D12" s="7">
        <v>2</v>
      </c>
      <c r="E12" s="7" t="s">
        <v>339</v>
      </c>
      <c r="F12" s="7" t="s">
        <v>396</v>
      </c>
      <c r="G12" s="7" t="s">
        <v>371</v>
      </c>
      <c r="H12" s="7">
        <v>0</v>
      </c>
      <c r="I12" s="7">
        <v>9.2609819790000003</v>
      </c>
      <c r="J12" s="11">
        <v>9.150581979</v>
      </c>
      <c r="K12" s="11">
        <v>9.040081979</v>
      </c>
      <c r="L12" s="11">
        <v>8.6682491890000009</v>
      </c>
      <c r="M12" s="11">
        <v>8.2964163989999999</v>
      </c>
      <c r="N12" s="11">
        <v>7.9245836089999999</v>
      </c>
      <c r="O12" s="11">
        <v>7.552650818</v>
      </c>
      <c r="P12" s="11">
        <v>7.180818028</v>
      </c>
      <c r="Q12" s="11">
        <v>7.0850770169999997</v>
      </c>
      <c r="R12" s="11">
        <v>6.9893360060000003</v>
      </c>
      <c r="S12" s="11">
        <v>6.8934949950000002</v>
      </c>
      <c r="T12" s="11">
        <v>6.7977539839999999</v>
      </c>
      <c r="U12" s="11">
        <v>6.7020129730000004</v>
      </c>
      <c r="V12" s="11">
        <v>6.6468129730000003</v>
      </c>
      <c r="W12" s="11">
        <v>6.5915129730000004</v>
      </c>
      <c r="X12" s="11">
        <v>6.5363129730000002</v>
      </c>
      <c r="Y12" s="11">
        <v>6.4811129730000001</v>
      </c>
      <c r="Z12" s="11">
        <v>6.425912973</v>
      </c>
      <c r="AA12" s="11">
        <v>6.3706129730000001</v>
      </c>
      <c r="AB12" s="11">
        <v>6.3154129729999999</v>
      </c>
      <c r="AC12" s="11">
        <v>6.2602129729999998</v>
      </c>
      <c r="AD12" s="11">
        <v>6.2050129729999997</v>
      </c>
      <c r="AE12" s="11">
        <v>6.1497129729999997</v>
      </c>
      <c r="AF12" s="11">
        <v>6.0945129729999996</v>
      </c>
      <c r="AG12" s="11">
        <v>6.0393129730000004</v>
      </c>
      <c r="AH12" s="11">
        <v>5.9841129730000002</v>
      </c>
      <c r="AI12" s="11">
        <v>5.9289129730000001</v>
      </c>
      <c r="AJ12" s="11">
        <v>5.8736129730000002</v>
      </c>
      <c r="AK12" s="11">
        <v>5.818412973</v>
      </c>
      <c r="AL12" s="11">
        <v>5.7632129729999999</v>
      </c>
      <c r="AM12" s="11">
        <v>5.7080129729999998</v>
      </c>
      <c r="AN12" s="11">
        <v>5.6527129729999999</v>
      </c>
      <c r="AO12" s="11">
        <v>5.5975129729999997</v>
      </c>
      <c r="AP12" s="4"/>
    </row>
    <row r="13" spans="1:42" x14ac:dyDescent="0.4">
      <c r="A13" s="7">
        <v>4</v>
      </c>
      <c r="B13" s="7" t="s">
        <v>36</v>
      </c>
      <c r="C13" s="7" t="s">
        <v>195</v>
      </c>
      <c r="D13" s="7">
        <v>3</v>
      </c>
      <c r="E13" s="7" t="s">
        <v>341</v>
      </c>
      <c r="F13" s="7"/>
      <c r="G13" s="7" t="s">
        <v>395</v>
      </c>
      <c r="H13" s="7">
        <v>0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5"/>
  <sheetViews>
    <sheetView workbookViewId="0"/>
  </sheetViews>
  <sheetFormatPr defaultRowHeight="14.6" x14ac:dyDescent="0.4"/>
  <cols>
    <col min="2" max="2" width="10" bestFit="1" customWidth="1"/>
    <col min="3" max="3" width="29" bestFit="1" customWidth="1"/>
    <col min="4" max="4" width="11.921875" bestFit="1" customWidth="1"/>
    <col min="5" max="5" width="15.15234375" bestFit="1" customWidth="1"/>
    <col min="7" max="7" width="15.15234375" bestFit="1" customWidth="1"/>
    <col min="8" max="8" width="19.07421875" bestFit="1" customWidth="1"/>
  </cols>
  <sheetData>
    <row r="1" spans="1:41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336</v>
      </c>
      <c r="H1" s="1" t="s">
        <v>337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4">
      <c r="A2" s="3">
        <v>1</v>
      </c>
      <c r="B2" s="3" t="s">
        <v>37</v>
      </c>
      <c r="C2" s="3" t="s">
        <v>196</v>
      </c>
      <c r="D2" s="3">
        <v>1</v>
      </c>
      <c r="E2" s="3" t="s">
        <v>338</v>
      </c>
      <c r="F2" s="3"/>
      <c r="G2" s="3" t="s">
        <v>398</v>
      </c>
      <c r="H2" s="3">
        <v>0</v>
      </c>
      <c r="I2" s="3"/>
    </row>
    <row r="3" spans="1:41" x14ac:dyDescent="0.4">
      <c r="A3" s="3">
        <v>1</v>
      </c>
      <c r="B3" s="3" t="s">
        <v>37</v>
      </c>
      <c r="C3" s="3" t="s">
        <v>196</v>
      </c>
      <c r="D3" s="3">
        <v>2</v>
      </c>
      <c r="E3" s="3" t="s">
        <v>339</v>
      </c>
      <c r="F3" s="3"/>
      <c r="G3" s="3" t="s">
        <v>398</v>
      </c>
      <c r="H3" s="3">
        <v>0</v>
      </c>
      <c r="I3" s="3"/>
    </row>
    <row r="4" spans="1:41" x14ac:dyDescent="0.4">
      <c r="A4" s="3">
        <v>1</v>
      </c>
      <c r="B4" s="3" t="s">
        <v>37</v>
      </c>
      <c r="C4" s="3" t="s">
        <v>196</v>
      </c>
      <c r="D4" s="3">
        <v>3</v>
      </c>
      <c r="E4" s="3" t="s">
        <v>341</v>
      </c>
      <c r="F4" s="3"/>
      <c r="G4" s="3" t="s">
        <v>398</v>
      </c>
      <c r="H4" s="3">
        <v>0</v>
      </c>
      <c r="I4" s="3"/>
    </row>
    <row r="5" spans="1:41" x14ac:dyDescent="0.4">
      <c r="A5" s="7">
        <v>2</v>
      </c>
      <c r="B5" s="7" t="s">
        <v>38</v>
      </c>
      <c r="C5" s="7" t="s">
        <v>197</v>
      </c>
      <c r="D5" s="7">
        <v>1</v>
      </c>
      <c r="E5" s="7" t="s">
        <v>338</v>
      </c>
      <c r="F5" s="7"/>
      <c r="G5" s="7" t="s">
        <v>398</v>
      </c>
      <c r="H5" s="7">
        <v>0</v>
      </c>
      <c r="I5" s="7"/>
    </row>
    <row r="6" spans="1:41" x14ac:dyDescent="0.4">
      <c r="A6" s="7">
        <v>2</v>
      </c>
      <c r="B6" s="7" t="s">
        <v>38</v>
      </c>
      <c r="C6" s="7" t="s">
        <v>197</v>
      </c>
      <c r="D6" s="7">
        <v>2</v>
      </c>
      <c r="E6" s="7" t="s">
        <v>339</v>
      </c>
      <c r="F6" s="7"/>
      <c r="G6" s="7" t="s">
        <v>398</v>
      </c>
      <c r="H6" s="7">
        <v>0</v>
      </c>
      <c r="I6" s="7"/>
    </row>
    <row r="7" spans="1:41" x14ac:dyDescent="0.4">
      <c r="A7" s="7">
        <v>2</v>
      </c>
      <c r="B7" s="7" t="s">
        <v>38</v>
      </c>
      <c r="C7" s="7" t="s">
        <v>197</v>
      </c>
      <c r="D7" s="7">
        <v>3</v>
      </c>
      <c r="E7" s="7" t="s">
        <v>341</v>
      </c>
      <c r="F7" s="7"/>
      <c r="G7" s="7" t="s">
        <v>398</v>
      </c>
      <c r="H7" s="7">
        <v>0</v>
      </c>
      <c r="I7" s="7"/>
    </row>
    <row r="8" spans="1:41" x14ac:dyDescent="0.4">
      <c r="A8" s="3">
        <v>3</v>
      </c>
      <c r="B8" s="3" t="s">
        <v>39</v>
      </c>
      <c r="C8" s="3" t="s">
        <v>198</v>
      </c>
      <c r="D8" s="3">
        <v>1</v>
      </c>
      <c r="E8" s="3" t="s">
        <v>338</v>
      </c>
      <c r="F8" s="3"/>
      <c r="G8" s="3" t="s">
        <v>398</v>
      </c>
      <c r="H8" s="3">
        <v>0</v>
      </c>
      <c r="I8" s="3"/>
    </row>
    <row r="9" spans="1:41" x14ac:dyDescent="0.4">
      <c r="A9" s="3">
        <v>3</v>
      </c>
      <c r="B9" s="3" t="s">
        <v>39</v>
      </c>
      <c r="C9" s="3" t="s">
        <v>198</v>
      </c>
      <c r="D9" s="3">
        <v>2</v>
      </c>
      <c r="E9" s="3" t="s">
        <v>339</v>
      </c>
      <c r="F9" s="3"/>
      <c r="G9" s="3" t="s">
        <v>398</v>
      </c>
      <c r="H9" s="3">
        <v>0</v>
      </c>
      <c r="I9" s="3"/>
    </row>
    <row r="10" spans="1:41" x14ac:dyDescent="0.4">
      <c r="A10" s="3">
        <v>3</v>
      </c>
      <c r="B10" s="3" t="s">
        <v>39</v>
      </c>
      <c r="C10" s="3" t="s">
        <v>198</v>
      </c>
      <c r="D10" s="3">
        <v>3</v>
      </c>
      <c r="E10" s="3" t="s">
        <v>341</v>
      </c>
      <c r="F10" s="3"/>
      <c r="G10" s="3" t="s">
        <v>398</v>
      </c>
      <c r="H10" s="3">
        <v>0</v>
      </c>
      <c r="I10" s="3"/>
    </row>
    <row r="11" spans="1:41" x14ac:dyDescent="0.4">
      <c r="A11" s="7">
        <v>4</v>
      </c>
      <c r="B11" s="7" t="s">
        <v>40</v>
      </c>
      <c r="C11" s="7" t="s">
        <v>199</v>
      </c>
      <c r="D11" s="7">
        <v>1</v>
      </c>
      <c r="E11" s="7" t="s">
        <v>338</v>
      </c>
      <c r="F11" s="7"/>
      <c r="G11" s="7" t="s">
        <v>398</v>
      </c>
      <c r="H11" s="7">
        <v>0</v>
      </c>
      <c r="I11" s="7"/>
    </row>
    <row r="12" spans="1:41" x14ac:dyDescent="0.4">
      <c r="A12" s="7">
        <v>4</v>
      </c>
      <c r="B12" s="7" t="s">
        <v>40</v>
      </c>
      <c r="C12" s="7" t="s">
        <v>199</v>
      </c>
      <c r="D12" s="7">
        <v>2</v>
      </c>
      <c r="E12" s="7" t="s">
        <v>339</v>
      </c>
      <c r="F12" s="7"/>
      <c r="G12" s="7" t="s">
        <v>398</v>
      </c>
      <c r="H12" s="7">
        <v>0</v>
      </c>
      <c r="I12" s="7"/>
    </row>
    <row r="13" spans="1:41" x14ac:dyDescent="0.4">
      <c r="A13" s="7">
        <v>4</v>
      </c>
      <c r="B13" s="7" t="s">
        <v>40</v>
      </c>
      <c r="C13" s="7" t="s">
        <v>199</v>
      </c>
      <c r="D13" s="7">
        <v>3</v>
      </c>
      <c r="E13" s="7" t="s">
        <v>341</v>
      </c>
      <c r="F13" s="7"/>
      <c r="G13" s="7" t="s">
        <v>398</v>
      </c>
      <c r="H13" s="7">
        <v>0</v>
      </c>
      <c r="I13" s="7"/>
    </row>
    <row r="14" spans="1:41" x14ac:dyDescent="0.4">
      <c r="A14" s="3">
        <v>5</v>
      </c>
      <c r="B14" s="3" t="s">
        <v>41</v>
      </c>
      <c r="C14" s="3" t="s">
        <v>200</v>
      </c>
      <c r="D14" s="3">
        <v>1</v>
      </c>
      <c r="E14" s="3" t="s">
        <v>338</v>
      </c>
      <c r="F14" s="3"/>
      <c r="G14" s="7" t="s">
        <v>398</v>
      </c>
      <c r="H14" s="7">
        <v>0</v>
      </c>
      <c r="I14" s="3"/>
    </row>
    <row r="15" spans="1:41" x14ac:dyDescent="0.4">
      <c r="A15" s="3">
        <v>5</v>
      </c>
      <c r="B15" s="3" t="s">
        <v>41</v>
      </c>
      <c r="C15" s="3" t="s">
        <v>200</v>
      </c>
      <c r="D15" s="3">
        <v>2</v>
      </c>
      <c r="E15" s="3" t="s">
        <v>339</v>
      </c>
      <c r="F15" s="3"/>
      <c r="G15" s="7" t="s">
        <v>398</v>
      </c>
      <c r="H15" s="7">
        <v>0</v>
      </c>
      <c r="I15" s="3"/>
    </row>
    <row r="16" spans="1:41" x14ac:dyDescent="0.4">
      <c r="A16" s="3">
        <v>5</v>
      </c>
      <c r="B16" s="3" t="s">
        <v>41</v>
      </c>
      <c r="C16" s="3" t="s">
        <v>200</v>
      </c>
      <c r="D16" s="3">
        <v>3</v>
      </c>
      <c r="E16" s="3" t="s">
        <v>341</v>
      </c>
      <c r="F16" s="3"/>
      <c r="G16" s="7" t="s">
        <v>398</v>
      </c>
      <c r="H16" s="7">
        <v>0</v>
      </c>
      <c r="I16" s="3"/>
    </row>
    <row r="17" spans="1:9" x14ac:dyDescent="0.4">
      <c r="A17" s="7">
        <v>6</v>
      </c>
      <c r="B17" s="7" t="s">
        <v>42</v>
      </c>
      <c r="C17" s="7" t="s">
        <v>201</v>
      </c>
      <c r="D17" s="7">
        <v>1</v>
      </c>
      <c r="E17" s="7" t="s">
        <v>338</v>
      </c>
      <c r="F17" s="7"/>
      <c r="G17" s="3" t="s">
        <v>398</v>
      </c>
      <c r="H17" s="3">
        <v>0</v>
      </c>
      <c r="I17" s="7"/>
    </row>
    <row r="18" spans="1:9" x14ac:dyDescent="0.4">
      <c r="A18" s="7">
        <v>6</v>
      </c>
      <c r="B18" s="7" t="s">
        <v>42</v>
      </c>
      <c r="C18" s="7" t="s">
        <v>201</v>
      </c>
      <c r="D18" s="7">
        <v>2</v>
      </c>
      <c r="E18" s="7" t="s">
        <v>339</v>
      </c>
      <c r="F18" s="7"/>
      <c r="G18" s="3" t="s">
        <v>398</v>
      </c>
      <c r="H18" s="3">
        <v>0</v>
      </c>
      <c r="I18" s="7"/>
    </row>
    <row r="19" spans="1:9" x14ac:dyDescent="0.4">
      <c r="A19" s="7">
        <v>6</v>
      </c>
      <c r="B19" s="7" t="s">
        <v>42</v>
      </c>
      <c r="C19" s="7" t="s">
        <v>201</v>
      </c>
      <c r="D19" s="7">
        <v>3</v>
      </c>
      <c r="E19" s="7" t="s">
        <v>341</v>
      </c>
      <c r="F19" s="7"/>
      <c r="G19" s="3" t="s">
        <v>398</v>
      </c>
      <c r="H19" s="3">
        <v>0</v>
      </c>
      <c r="I19" s="7"/>
    </row>
    <row r="20" spans="1:9" x14ac:dyDescent="0.4">
      <c r="A20" s="3">
        <v>7</v>
      </c>
      <c r="B20" s="3" t="s">
        <v>43</v>
      </c>
      <c r="C20" s="3" t="s">
        <v>202</v>
      </c>
      <c r="D20" s="3">
        <v>1</v>
      </c>
      <c r="E20" s="3" t="s">
        <v>338</v>
      </c>
      <c r="F20" s="3"/>
      <c r="G20" s="7" t="s">
        <v>398</v>
      </c>
      <c r="H20" s="7">
        <v>0</v>
      </c>
      <c r="I20" s="3"/>
    </row>
    <row r="21" spans="1:9" x14ac:dyDescent="0.4">
      <c r="A21" s="3">
        <v>7</v>
      </c>
      <c r="B21" s="3" t="s">
        <v>43</v>
      </c>
      <c r="C21" s="3" t="s">
        <v>202</v>
      </c>
      <c r="D21" s="3">
        <v>2</v>
      </c>
      <c r="E21" s="3" t="s">
        <v>339</v>
      </c>
      <c r="F21" s="3"/>
      <c r="G21" s="7" t="s">
        <v>398</v>
      </c>
      <c r="H21" s="7">
        <v>0</v>
      </c>
      <c r="I21" s="3"/>
    </row>
    <row r="22" spans="1:9" x14ac:dyDescent="0.4">
      <c r="A22" s="3">
        <v>7</v>
      </c>
      <c r="B22" s="3" t="s">
        <v>43</v>
      </c>
      <c r="C22" s="3" t="s">
        <v>202</v>
      </c>
      <c r="D22" s="3">
        <v>3</v>
      </c>
      <c r="E22" s="3" t="s">
        <v>341</v>
      </c>
      <c r="F22" s="3"/>
      <c r="G22" s="7" t="s">
        <v>398</v>
      </c>
      <c r="H22" s="7">
        <v>0</v>
      </c>
      <c r="I22" s="3"/>
    </row>
    <row r="23" spans="1:9" x14ac:dyDescent="0.4">
      <c r="A23" s="7">
        <v>8</v>
      </c>
      <c r="B23" s="7" t="s">
        <v>44</v>
      </c>
      <c r="C23" s="7" t="s">
        <v>203</v>
      </c>
      <c r="D23" s="7">
        <v>1</v>
      </c>
      <c r="E23" s="7" t="s">
        <v>338</v>
      </c>
      <c r="F23" s="7"/>
      <c r="G23" s="3" t="s">
        <v>398</v>
      </c>
      <c r="H23" s="3">
        <v>0</v>
      </c>
      <c r="I23" s="7"/>
    </row>
    <row r="24" spans="1:9" x14ac:dyDescent="0.4">
      <c r="A24" s="7">
        <v>8</v>
      </c>
      <c r="B24" s="7" t="s">
        <v>44</v>
      </c>
      <c r="C24" s="7" t="s">
        <v>203</v>
      </c>
      <c r="D24" s="7">
        <v>2</v>
      </c>
      <c r="E24" s="7" t="s">
        <v>339</v>
      </c>
      <c r="F24" s="7"/>
      <c r="G24" s="3" t="s">
        <v>398</v>
      </c>
      <c r="H24" s="3">
        <v>0</v>
      </c>
      <c r="I24" s="7"/>
    </row>
    <row r="25" spans="1:9" x14ac:dyDescent="0.4">
      <c r="A25" s="7">
        <v>8</v>
      </c>
      <c r="B25" s="7" t="s">
        <v>44</v>
      </c>
      <c r="C25" s="7" t="s">
        <v>203</v>
      </c>
      <c r="D25" s="7">
        <v>3</v>
      </c>
      <c r="E25" s="7" t="s">
        <v>341</v>
      </c>
      <c r="F25" s="7"/>
      <c r="G25" s="3" t="s">
        <v>398</v>
      </c>
      <c r="H25" s="3">
        <v>0</v>
      </c>
      <c r="I25" s="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82"/>
  <sheetViews>
    <sheetView zoomScale="85" zoomScaleNormal="85" workbookViewId="0"/>
  </sheetViews>
  <sheetFormatPr defaultRowHeight="14.6" x14ac:dyDescent="0.4"/>
  <cols>
    <col min="1" max="1" width="7.07421875" bestFit="1" customWidth="1"/>
    <col min="2" max="2" width="10.69140625" bestFit="1" customWidth="1"/>
    <col min="3" max="3" width="34.15234375" bestFit="1" customWidth="1"/>
    <col min="4" max="4" width="11.921875" bestFit="1" customWidth="1"/>
    <col min="5" max="5" width="16.07421875" bestFit="1" customWidth="1"/>
    <col min="6" max="6" width="9.61328125" bestFit="1" customWidth="1"/>
    <col min="7" max="7" width="14.921875" bestFit="1" customWidth="1"/>
    <col min="8" max="8" width="18.84375" bestFit="1" customWidth="1"/>
    <col min="9" max="41" width="11.84375" bestFit="1" customWidth="1"/>
    <col min="42" max="42" width="17.3046875" bestFit="1" customWidth="1"/>
  </cols>
  <sheetData>
    <row r="1" spans="1:4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336</v>
      </c>
      <c r="H1" s="1" t="s">
        <v>337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5" t="s">
        <v>409</v>
      </c>
    </row>
    <row r="2" spans="1:42" x14ac:dyDescent="0.4">
      <c r="A2" s="3">
        <v>1</v>
      </c>
      <c r="B2" s="3" t="s">
        <v>45</v>
      </c>
      <c r="C2" s="3" t="s">
        <v>204</v>
      </c>
      <c r="D2" s="3">
        <v>1</v>
      </c>
      <c r="E2" s="3" t="s">
        <v>338</v>
      </c>
      <c r="F2" s="3"/>
      <c r="G2" s="3" t="s">
        <v>398</v>
      </c>
      <c r="H2" s="3">
        <v>0</v>
      </c>
      <c r="I2" s="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x14ac:dyDescent="0.4">
      <c r="A3" s="3">
        <v>1</v>
      </c>
      <c r="B3" s="3" t="s">
        <v>45</v>
      </c>
      <c r="C3" s="3" t="s">
        <v>204</v>
      </c>
      <c r="D3" s="3">
        <v>2</v>
      </c>
      <c r="E3" s="3" t="s">
        <v>339</v>
      </c>
      <c r="F3" s="3"/>
      <c r="G3" s="3" t="s">
        <v>398</v>
      </c>
      <c r="H3" s="3">
        <v>0</v>
      </c>
      <c r="I3" s="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x14ac:dyDescent="0.4">
      <c r="A4" s="3">
        <v>1</v>
      </c>
      <c r="B4" s="3" t="s">
        <v>45</v>
      </c>
      <c r="C4" s="3" t="s">
        <v>204</v>
      </c>
      <c r="D4" s="3">
        <v>3</v>
      </c>
      <c r="E4" s="3" t="s">
        <v>341</v>
      </c>
      <c r="F4" s="3"/>
      <c r="G4" s="3" t="s">
        <v>398</v>
      </c>
      <c r="H4" s="3">
        <v>0</v>
      </c>
      <c r="I4" s="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x14ac:dyDescent="0.4">
      <c r="A5" s="7">
        <v>2</v>
      </c>
      <c r="B5" s="7" t="s">
        <v>46</v>
      </c>
      <c r="C5" s="7" t="s">
        <v>205</v>
      </c>
      <c r="D5" s="7">
        <v>1</v>
      </c>
      <c r="E5" s="7" t="s">
        <v>338</v>
      </c>
      <c r="F5" s="7"/>
      <c r="G5" s="7" t="s">
        <v>398</v>
      </c>
      <c r="H5" s="7">
        <v>0</v>
      </c>
      <c r="I5" s="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x14ac:dyDescent="0.4">
      <c r="A6" s="7">
        <v>2</v>
      </c>
      <c r="B6" s="7" t="s">
        <v>46</v>
      </c>
      <c r="C6" s="7" t="s">
        <v>205</v>
      </c>
      <c r="D6" s="7">
        <v>2</v>
      </c>
      <c r="E6" s="7" t="s">
        <v>339</v>
      </c>
      <c r="F6" s="7"/>
      <c r="G6" s="7" t="s">
        <v>398</v>
      </c>
      <c r="H6" s="7">
        <v>0</v>
      </c>
      <c r="I6" s="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x14ac:dyDescent="0.4">
      <c r="A7" s="7">
        <v>2</v>
      </c>
      <c r="B7" s="7" t="s">
        <v>46</v>
      </c>
      <c r="C7" s="7" t="s">
        <v>205</v>
      </c>
      <c r="D7" s="7">
        <v>3</v>
      </c>
      <c r="E7" s="7" t="s">
        <v>341</v>
      </c>
      <c r="F7" s="7"/>
      <c r="G7" s="7" t="s">
        <v>398</v>
      </c>
      <c r="H7" s="7">
        <v>0</v>
      </c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4">
      <c r="A8" s="3">
        <v>3</v>
      </c>
      <c r="B8" s="3" t="s">
        <v>47</v>
      </c>
      <c r="C8" s="3" t="s">
        <v>206</v>
      </c>
      <c r="D8" s="3">
        <v>1</v>
      </c>
      <c r="E8" s="3" t="s">
        <v>338</v>
      </c>
      <c r="F8" s="3"/>
      <c r="G8" s="3" t="s">
        <v>398</v>
      </c>
      <c r="H8" s="3">
        <v>0</v>
      </c>
      <c r="I8" s="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4">
      <c r="A9" s="3">
        <v>3</v>
      </c>
      <c r="B9" s="3" t="s">
        <v>47</v>
      </c>
      <c r="C9" s="3" t="s">
        <v>206</v>
      </c>
      <c r="D9" s="3">
        <v>2</v>
      </c>
      <c r="E9" s="3" t="s">
        <v>339</v>
      </c>
      <c r="F9" s="3"/>
      <c r="G9" s="3" t="s">
        <v>398</v>
      </c>
      <c r="H9" s="3">
        <v>0</v>
      </c>
      <c r="I9" s="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">
      <c r="A10" s="3">
        <v>3</v>
      </c>
      <c r="B10" s="3" t="s">
        <v>47</v>
      </c>
      <c r="C10" s="3" t="s">
        <v>206</v>
      </c>
      <c r="D10" s="3">
        <v>3</v>
      </c>
      <c r="E10" s="3" t="s">
        <v>341</v>
      </c>
      <c r="F10" s="3"/>
      <c r="G10" s="3" t="s">
        <v>398</v>
      </c>
      <c r="H10" s="3">
        <v>0</v>
      </c>
      <c r="I10" s="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4">
      <c r="A11" s="7">
        <v>4</v>
      </c>
      <c r="B11" s="7" t="s">
        <v>48</v>
      </c>
      <c r="C11" s="7" t="s">
        <v>207</v>
      </c>
      <c r="D11" s="7">
        <v>1</v>
      </c>
      <c r="E11" s="7" t="s">
        <v>338</v>
      </c>
      <c r="F11" s="7"/>
      <c r="G11" s="7" t="s">
        <v>398</v>
      </c>
      <c r="H11" s="7">
        <v>0</v>
      </c>
      <c r="I11" s="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x14ac:dyDescent="0.4">
      <c r="A12" s="7">
        <v>4</v>
      </c>
      <c r="B12" s="7" t="s">
        <v>48</v>
      </c>
      <c r="C12" s="7" t="s">
        <v>207</v>
      </c>
      <c r="D12" s="7">
        <v>2</v>
      </c>
      <c r="E12" s="7" t="s">
        <v>339</v>
      </c>
      <c r="F12" s="7"/>
      <c r="G12" s="7" t="s">
        <v>398</v>
      </c>
      <c r="H12" s="7">
        <v>0</v>
      </c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4">
      <c r="A13" s="7">
        <v>4</v>
      </c>
      <c r="B13" s="7" t="s">
        <v>48</v>
      </c>
      <c r="C13" s="7" t="s">
        <v>207</v>
      </c>
      <c r="D13" s="7">
        <v>3</v>
      </c>
      <c r="E13" s="7" t="s">
        <v>341</v>
      </c>
      <c r="F13" s="7"/>
      <c r="G13" s="7" t="s">
        <v>398</v>
      </c>
      <c r="H13" s="7">
        <v>0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4">
      <c r="A14" s="3">
        <v>5</v>
      </c>
      <c r="B14" s="3" t="s">
        <v>49</v>
      </c>
      <c r="C14" s="3" t="s">
        <v>208</v>
      </c>
      <c r="D14" s="3">
        <v>1</v>
      </c>
      <c r="E14" s="3" t="s">
        <v>338</v>
      </c>
      <c r="F14" s="3"/>
      <c r="G14" s="3" t="s">
        <v>398</v>
      </c>
      <c r="H14" s="3">
        <v>0</v>
      </c>
      <c r="I14" s="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4">
      <c r="A15" s="3">
        <v>5</v>
      </c>
      <c r="B15" s="3" t="s">
        <v>49</v>
      </c>
      <c r="C15" s="3" t="s">
        <v>208</v>
      </c>
      <c r="D15" s="3">
        <v>2</v>
      </c>
      <c r="E15" s="3" t="s">
        <v>339</v>
      </c>
      <c r="F15" s="3"/>
      <c r="G15" s="3" t="s">
        <v>398</v>
      </c>
      <c r="H15" s="3">
        <v>0</v>
      </c>
      <c r="I15" s="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4">
      <c r="A16" s="3">
        <v>5</v>
      </c>
      <c r="B16" s="3" t="s">
        <v>49</v>
      </c>
      <c r="C16" s="3" t="s">
        <v>208</v>
      </c>
      <c r="D16" s="3">
        <v>3</v>
      </c>
      <c r="E16" s="3" t="s">
        <v>341</v>
      </c>
      <c r="F16" s="3"/>
      <c r="G16" s="3" t="s">
        <v>398</v>
      </c>
      <c r="H16" s="3">
        <v>0</v>
      </c>
      <c r="I16" s="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4">
      <c r="A17" s="7">
        <v>6</v>
      </c>
      <c r="B17" s="7" t="s">
        <v>50</v>
      </c>
      <c r="C17" s="7" t="s">
        <v>209</v>
      </c>
      <c r="D17" s="7">
        <v>1</v>
      </c>
      <c r="E17" s="7" t="s">
        <v>338</v>
      </c>
      <c r="F17" s="7"/>
      <c r="G17" s="7" t="s">
        <v>398</v>
      </c>
      <c r="H17" s="7">
        <v>0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x14ac:dyDescent="0.4">
      <c r="A18" s="7">
        <v>6</v>
      </c>
      <c r="B18" s="7" t="s">
        <v>50</v>
      </c>
      <c r="C18" s="7" t="s">
        <v>209</v>
      </c>
      <c r="D18" s="7">
        <v>2</v>
      </c>
      <c r="E18" s="7" t="s">
        <v>339</v>
      </c>
      <c r="F18" s="7"/>
      <c r="G18" s="7" t="s">
        <v>398</v>
      </c>
      <c r="H18" s="7">
        <v>0</v>
      </c>
      <c r="I18" s="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4">
      <c r="A19" s="7">
        <v>6</v>
      </c>
      <c r="B19" s="7" t="s">
        <v>50</v>
      </c>
      <c r="C19" s="7" t="s">
        <v>209</v>
      </c>
      <c r="D19" s="7">
        <v>3</v>
      </c>
      <c r="E19" s="7" t="s">
        <v>341</v>
      </c>
      <c r="F19" s="7"/>
      <c r="G19" s="7" t="s">
        <v>398</v>
      </c>
      <c r="H19" s="7">
        <v>0</v>
      </c>
      <c r="I19" s="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x14ac:dyDescent="0.4">
      <c r="A20" s="3">
        <v>7</v>
      </c>
      <c r="B20" s="3" t="s">
        <v>51</v>
      </c>
      <c r="C20" s="3" t="s">
        <v>210</v>
      </c>
      <c r="D20" s="3">
        <v>1</v>
      </c>
      <c r="E20" s="3" t="s">
        <v>338</v>
      </c>
      <c r="F20" s="3" t="s">
        <v>396</v>
      </c>
      <c r="G20" s="3" t="s">
        <v>371</v>
      </c>
      <c r="H20" s="3">
        <v>0</v>
      </c>
      <c r="I20" s="3">
        <v>322.11447179999999</v>
      </c>
      <c r="J20" s="11">
        <v>322.11447179999999</v>
      </c>
      <c r="K20" s="11">
        <v>322.11447179999999</v>
      </c>
      <c r="L20" s="11">
        <v>322.11447179999999</v>
      </c>
      <c r="M20" s="11">
        <v>322.11447179999999</v>
      </c>
      <c r="N20" s="11">
        <v>322.11447179999999</v>
      </c>
      <c r="O20" s="11">
        <v>322.11447179999999</v>
      </c>
      <c r="P20" s="11">
        <v>222.12670679999999</v>
      </c>
      <c r="Q20" s="11">
        <v>222.12670679999999</v>
      </c>
      <c r="R20" s="11">
        <v>222.12670679999999</v>
      </c>
      <c r="S20" s="11">
        <v>222.12670679999999</v>
      </c>
      <c r="T20" s="11">
        <v>222.12670679999999</v>
      </c>
      <c r="U20" s="11">
        <v>160.033749</v>
      </c>
      <c r="V20" s="11">
        <v>160.033749</v>
      </c>
      <c r="W20" s="11">
        <v>160.033749</v>
      </c>
      <c r="X20" s="11">
        <v>160.033749</v>
      </c>
      <c r="Y20" s="11">
        <v>160.033749</v>
      </c>
      <c r="Z20" s="11">
        <v>160.033749</v>
      </c>
      <c r="AA20" s="11">
        <v>160.033749</v>
      </c>
      <c r="AB20" s="11">
        <v>160.033749</v>
      </c>
      <c r="AC20" s="11">
        <v>160.033749</v>
      </c>
      <c r="AD20" s="11">
        <v>160.033749</v>
      </c>
      <c r="AE20" s="11">
        <v>160.033749</v>
      </c>
      <c r="AF20" s="11">
        <v>160.033749</v>
      </c>
      <c r="AG20" s="11">
        <v>160.033749</v>
      </c>
      <c r="AH20" s="11">
        <v>160.033749</v>
      </c>
      <c r="AI20" s="11">
        <v>160.033749</v>
      </c>
      <c r="AJ20" s="11">
        <v>160.033749</v>
      </c>
      <c r="AK20" s="11">
        <v>160.033749</v>
      </c>
      <c r="AL20" s="11">
        <v>160.033749</v>
      </c>
      <c r="AM20" s="11">
        <v>160.033749</v>
      </c>
      <c r="AN20" s="11">
        <v>160.033749</v>
      </c>
      <c r="AO20" s="11">
        <v>160.033749</v>
      </c>
      <c r="AP20" s="11" t="s">
        <v>410</v>
      </c>
    </row>
    <row r="21" spans="1:42" x14ac:dyDescent="0.4">
      <c r="A21" s="3">
        <v>7</v>
      </c>
      <c r="B21" s="3" t="s">
        <v>51</v>
      </c>
      <c r="C21" s="3" t="s">
        <v>210</v>
      </c>
      <c r="D21" s="3">
        <v>2</v>
      </c>
      <c r="E21" s="3" t="s">
        <v>339</v>
      </c>
      <c r="F21" s="3" t="s">
        <v>396</v>
      </c>
      <c r="G21" s="3" t="s">
        <v>371</v>
      </c>
      <c r="H21" s="3">
        <v>0</v>
      </c>
      <c r="I21" s="3">
        <v>6.4422894360000003</v>
      </c>
      <c r="J21" s="11">
        <v>6.4422894360000003</v>
      </c>
      <c r="K21" s="11">
        <v>6.4422894360000003</v>
      </c>
      <c r="L21" s="11">
        <v>6.042338376</v>
      </c>
      <c r="M21" s="11">
        <v>5.6423873159999998</v>
      </c>
      <c r="N21" s="11">
        <v>5.2424362569999996</v>
      </c>
      <c r="O21" s="11">
        <v>4.8424851970000002</v>
      </c>
      <c r="P21" s="11">
        <v>4.442534137</v>
      </c>
      <c r="Q21" s="11">
        <v>4.194162306</v>
      </c>
      <c r="R21" s="11">
        <v>3.9457904739999998</v>
      </c>
      <c r="S21" s="11">
        <v>3.6974186429999998</v>
      </c>
      <c r="T21" s="11">
        <v>3.4490468120000002</v>
      </c>
      <c r="U21" s="11">
        <v>3.2006749800000001</v>
      </c>
      <c r="V21" s="11">
        <v>3.2006749800000001</v>
      </c>
      <c r="W21" s="11">
        <v>3.2006749800000001</v>
      </c>
      <c r="X21" s="11">
        <v>3.2006749800000001</v>
      </c>
      <c r="Y21" s="11">
        <v>3.2006749800000001</v>
      </c>
      <c r="Z21" s="11">
        <v>3.2006749800000001</v>
      </c>
      <c r="AA21" s="11">
        <v>3.2006749800000001</v>
      </c>
      <c r="AB21" s="11">
        <v>3.2006749800000001</v>
      </c>
      <c r="AC21" s="11">
        <v>3.2006749800000001</v>
      </c>
      <c r="AD21" s="11">
        <v>3.2006749800000001</v>
      </c>
      <c r="AE21" s="11">
        <v>3.2006749800000001</v>
      </c>
      <c r="AF21" s="11">
        <v>3.2006749800000001</v>
      </c>
      <c r="AG21" s="11">
        <v>3.2006749800000001</v>
      </c>
      <c r="AH21" s="11">
        <v>3.2006749800000001</v>
      </c>
      <c r="AI21" s="11">
        <v>3.2006749800000001</v>
      </c>
      <c r="AJ21" s="11">
        <v>3.2006749800000001</v>
      </c>
      <c r="AK21" s="11">
        <v>3.2006749800000001</v>
      </c>
      <c r="AL21" s="11">
        <v>3.2006749800000001</v>
      </c>
      <c r="AM21" s="11">
        <v>3.2006749800000001</v>
      </c>
      <c r="AN21" s="11">
        <v>3.2006749800000001</v>
      </c>
      <c r="AO21" s="11">
        <v>3.2006749800000001</v>
      </c>
      <c r="AP21" s="11" t="s">
        <v>410</v>
      </c>
    </row>
    <row r="22" spans="1:42" x14ac:dyDescent="0.4">
      <c r="A22" s="3">
        <v>7</v>
      </c>
      <c r="B22" s="3" t="s">
        <v>51</v>
      </c>
      <c r="C22" s="3" t="s">
        <v>210</v>
      </c>
      <c r="D22" s="3">
        <v>3</v>
      </c>
      <c r="E22" s="3" t="s">
        <v>341</v>
      </c>
      <c r="F22" s="3"/>
      <c r="G22" s="3" t="s">
        <v>395</v>
      </c>
      <c r="H22" s="3">
        <v>0</v>
      </c>
      <c r="I22" s="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x14ac:dyDescent="0.4">
      <c r="A23" s="7">
        <v>8</v>
      </c>
      <c r="B23" s="7" t="s">
        <v>52</v>
      </c>
      <c r="C23" s="7" t="s">
        <v>211</v>
      </c>
      <c r="D23" s="7">
        <v>1</v>
      </c>
      <c r="E23" s="7" t="s">
        <v>338</v>
      </c>
      <c r="F23" s="7"/>
      <c r="G23" s="7" t="s">
        <v>398</v>
      </c>
      <c r="H23" s="7">
        <v>0</v>
      </c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x14ac:dyDescent="0.4">
      <c r="A24" s="7">
        <v>8</v>
      </c>
      <c r="B24" s="7" t="s">
        <v>52</v>
      </c>
      <c r="C24" s="7" t="s">
        <v>211</v>
      </c>
      <c r="D24" s="7">
        <v>2</v>
      </c>
      <c r="E24" s="7" t="s">
        <v>339</v>
      </c>
      <c r="F24" s="7"/>
      <c r="G24" s="7" t="s">
        <v>398</v>
      </c>
      <c r="H24" s="7">
        <v>0</v>
      </c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x14ac:dyDescent="0.4">
      <c r="A25" s="7">
        <v>8</v>
      </c>
      <c r="B25" s="7" t="s">
        <v>52</v>
      </c>
      <c r="C25" s="7" t="s">
        <v>211</v>
      </c>
      <c r="D25" s="7">
        <v>3</v>
      </c>
      <c r="E25" s="7" t="s">
        <v>341</v>
      </c>
      <c r="F25" s="7"/>
      <c r="G25" s="7" t="s">
        <v>398</v>
      </c>
      <c r="H25" s="7">
        <v>0</v>
      </c>
      <c r="I25" s="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x14ac:dyDescent="0.4">
      <c r="A26" s="3">
        <v>9</v>
      </c>
      <c r="B26" s="3" t="s">
        <v>53</v>
      </c>
      <c r="C26" s="3" t="s">
        <v>212</v>
      </c>
      <c r="D26" s="3">
        <v>1</v>
      </c>
      <c r="E26" s="3" t="s">
        <v>338</v>
      </c>
      <c r="F26" s="3"/>
      <c r="G26" s="3" t="s">
        <v>398</v>
      </c>
      <c r="H26" s="3">
        <v>0</v>
      </c>
      <c r="I26" s="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x14ac:dyDescent="0.4">
      <c r="A27" s="3">
        <v>9</v>
      </c>
      <c r="B27" s="3" t="s">
        <v>53</v>
      </c>
      <c r="C27" s="3" t="s">
        <v>212</v>
      </c>
      <c r="D27" s="3">
        <v>2</v>
      </c>
      <c r="E27" s="3" t="s">
        <v>339</v>
      </c>
      <c r="F27" s="3"/>
      <c r="G27" s="3" t="s">
        <v>398</v>
      </c>
      <c r="H27" s="3">
        <v>0</v>
      </c>
      <c r="I27" s="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x14ac:dyDescent="0.4">
      <c r="A28" s="3">
        <v>9</v>
      </c>
      <c r="B28" s="3" t="s">
        <v>53</v>
      </c>
      <c r="C28" s="3" t="s">
        <v>212</v>
      </c>
      <c r="D28" s="3">
        <v>3</v>
      </c>
      <c r="E28" s="3" t="s">
        <v>341</v>
      </c>
      <c r="F28" s="3"/>
      <c r="G28" s="3" t="s">
        <v>398</v>
      </c>
      <c r="H28" s="3">
        <v>0</v>
      </c>
      <c r="I28" s="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x14ac:dyDescent="0.4">
      <c r="A29" s="7">
        <v>10</v>
      </c>
      <c r="B29" s="7" t="s">
        <v>54</v>
      </c>
      <c r="C29" s="7" t="s">
        <v>213</v>
      </c>
      <c r="D29" s="7">
        <v>1</v>
      </c>
      <c r="E29" s="7" t="s">
        <v>338</v>
      </c>
      <c r="F29" s="7" t="s">
        <v>396</v>
      </c>
      <c r="G29" s="7" t="s">
        <v>371</v>
      </c>
      <c r="H29" s="7">
        <v>0</v>
      </c>
      <c r="I29" s="7">
        <v>70.599159510000007</v>
      </c>
      <c r="J29" s="11">
        <v>70.599159510000007</v>
      </c>
      <c r="K29" s="11">
        <v>70.599159510000007</v>
      </c>
      <c r="L29" s="11">
        <v>70.599159510000007</v>
      </c>
      <c r="M29" s="11">
        <v>70.599159510000007</v>
      </c>
      <c r="N29" s="11">
        <v>70.599159510000007</v>
      </c>
      <c r="O29" s="11">
        <v>70.599159510000007</v>
      </c>
      <c r="P29" s="11">
        <v>48.684427990000003</v>
      </c>
      <c r="Q29" s="11">
        <v>48.684427990000003</v>
      </c>
      <c r="R29" s="11">
        <v>48.684427990000003</v>
      </c>
      <c r="S29" s="11">
        <v>48.684427990000003</v>
      </c>
      <c r="T29" s="11">
        <v>48.684427990000003</v>
      </c>
      <c r="U29" s="11">
        <v>35.075257909999998</v>
      </c>
      <c r="V29" s="11">
        <v>35.075257909999998</v>
      </c>
      <c r="W29" s="11">
        <v>35.075257909999998</v>
      </c>
      <c r="X29" s="11">
        <v>35.075257909999998</v>
      </c>
      <c r="Y29" s="11">
        <v>35.075257909999998</v>
      </c>
      <c r="Z29" s="11">
        <v>35.075257909999998</v>
      </c>
      <c r="AA29" s="11">
        <v>35.075257909999998</v>
      </c>
      <c r="AB29" s="11">
        <v>35.075257909999998</v>
      </c>
      <c r="AC29" s="11">
        <v>35.075257909999998</v>
      </c>
      <c r="AD29" s="11">
        <v>35.075257909999998</v>
      </c>
      <c r="AE29" s="11">
        <v>35.075257909999998</v>
      </c>
      <c r="AF29" s="11">
        <v>35.075257909999998</v>
      </c>
      <c r="AG29" s="11">
        <v>35.075257909999998</v>
      </c>
      <c r="AH29" s="11">
        <v>35.075257909999998</v>
      </c>
      <c r="AI29" s="11">
        <v>35.075257909999998</v>
      </c>
      <c r="AJ29" s="11">
        <v>35.075257909999998</v>
      </c>
      <c r="AK29" s="11">
        <v>35.075257909999998</v>
      </c>
      <c r="AL29" s="11">
        <v>35.075257909999998</v>
      </c>
      <c r="AM29" s="11">
        <v>35.075257909999998</v>
      </c>
      <c r="AN29" s="11">
        <v>35.075257909999998</v>
      </c>
      <c r="AO29" s="11">
        <v>35.075257909999998</v>
      </c>
      <c r="AP29" s="11" t="s">
        <v>410</v>
      </c>
    </row>
    <row r="30" spans="1:42" x14ac:dyDescent="0.4">
      <c r="A30" s="7">
        <v>10</v>
      </c>
      <c r="B30" s="7" t="s">
        <v>54</v>
      </c>
      <c r="C30" s="7" t="s">
        <v>213</v>
      </c>
      <c r="D30" s="7">
        <v>2</v>
      </c>
      <c r="E30" s="7" t="s">
        <v>339</v>
      </c>
      <c r="F30" s="7" t="s">
        <v>396</v>
      </c>
      <c r="G30" s="7" t="s">
        <v>371</v>
      </c>
      <c r="H30" s="7">
        <v>0</v>
      </c>
      <c r="I30" s="7">
        <v>1.4119831899999999</v>
      </c>
      <c r="J30" s="11">
        <v>1.4119831899999999</v>
      </c>
      <c r="K30" s="11">
        <v>1.4119831899999999</v>
      </c>
      <c r="L30" s="11">
        <v>1.3243242639999999</v>
      </c>
      <c r="M30" s="11">
        <v>1.2366653379999999</v>
      </c>
      <c r="N30" s="11">
        <v>1.1490064120000001</v>
      </c>
      <c r="O30" s="11">
        <v>1.0613474860000001</v>
      </c>
      <c r="P30" s="11">
        <v>0.97368856000000004</v>
      </c>
      <c r="Q30" s="11">
        <v>0.91925188000000002</v>
      </c>
      <c r="R30" s="11">
        <v>0.86481519900000003</v>
      </c>
      <c r="S30" s="11">
        <v>0.81037851900000002</v>
      </c>
      <c r="T30" s="11">
        <v>0.75594183800000003</v>
      </c>
      <c r="U30" s="11">
        <v>0.70150515800000002</v>
      </c>
      <c r="V30" s="11">
        <v>0.70150515800000002</v>
      </c>
      <c r="W30" s="11">
        <v>0.70150515800000002</v>
      </c>
      <c r="X30" s="11">
        <v>0.70150515800000002</v>
      </c>
      <c r="Y30" s="11">
        <v>0.70150515800000002</v>
      </c>
      <c r="Z30" s="11">
        <v>0.70150515800000002</v>
      </c>
      <c r="AA30" s="11">
        <v>0.70150515800000002</v>
      </c>
      <c r="AB30" s="11">
        <v>0.70150515800000002</v>
      </c>
      <c r="AC30" s="11">
        <v>0.70150515800000002</v>
      </c>
      <c r="AD30" s="11">
        <v>0.70150515800000002</v>
      </c>
      <c r="AE30" s="11">
        <v>0.70150515800000002</v>
      </c>
      <c r="AF30" s="11">
        <v>0.70150515800000002</v>
      </c>
      <c r="AG30" s="11">
        <v>0.70150515800000002</v>
      </c>
      <c r="AH30" s="11">
        <v>0.70150515800000002</v>
      </c>
      <c r="AI30" s="11">
        <v>0.70150515800000002</v>
      </c>
      <c r="AJ30" s="11">
        <v>0.70150515800000002</v>
      </c>
      <c r="AK30" s="11">
        <v>0.70150515800000002</v>
      </c>
      <c r="AL30" s="11">
        <v>0.70150515800000002</v>
      </c>
      <c r="AM30" s="11">
        <v>0.70150515800000002</v>
      </c>
      <c r="AN30" s="11">
        <v>0.70150515800000002</v>
      </c>
      <c r="AO30" s="11">
        <v>0.70150515800000002</v>
      </c>
      <c r="AP30" s="11" t="s">
        <v>410</v>
      </c>
    </row>
    <row r="31" spans="1:42" x14ac:dyDescent="0.4">
      <c r="A31" s="7">
        <v>10</v>
      </c>
      <c r="B31" s="7" t="s">
        <v>54</v>
      </c>
      <c r="C31" s="7" t="s">
        <v>213</v>
      </c>
      <c r="D31" s="7">
        <v>3</v>
      </c>
      <c r="E31" s="7" t="s">
        <v>341</v>
      </c>
      <c r="F31" s="7"/>
      <c r="G31" s="7" t="s">
        <v>395</v>
      </c>
      <c r="H31" s="7">
        <v>0</v>
      </c>
      <c r="I31" s="7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x14ac:dyDescent="0.4">
      <c r="A32" s="3">
        <v>11</v>
      </c>
      <c r="B32" s="3" t="s">
        <v>55</v>
      </c>
      <c r="C32" s="3" t="s">
        <v>214</v>
      </c>
      <c r="D32" s="3">
        <v>1</v>
      </c>
      <c r="E32" s="3" t="s">
        <v>338</v>
      </c>
      <c r="F32" s="3"/>
      <c r="G32" s="3" t="s">
        <v>398</v>
      </c>
      <c r="H32" s="3">
        <v>0</v>
      </c>
      <c r="I32" s="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x14ac:dyDescent="0.4">
      <c r="A33" s="3">
        <v>11</v>
      </c>
      <c r="B33" s="3" t="s">
        <v>55</v>
      </c>
      <c r="C33" s="3" t="s">
        <v>214</v>
      </c>
      <c r="D33" s="3">
        <v>2</v>
      </c>
      <c r="E33" s="3" t="s">
        <v>339</v>
      </c>
      <c r="F33" s="3"/>
      <c r="G33" s="3" t="s">
        <v>398</v>
      </c>
      <c r="H33" s="3">
        <v>0</v>
      </c>
      <c r="I33" s="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x14ac:dyDescent="0.4">
      <c r="A34" s="3">
        <v>11</v>
      </c>
      <c r="B34" s="3" t="s">
        <v>55</v>
      </c>
      <c r="C34" s="3" t="s">
        <v>214</v>
      </c>
      <c r="D34" s="3">
        <v>3</v>
      </c>
      <c r="E34" s="3" t="s">
        <v>341</v>
      </c>
      <c r="F34" s="3"/>
      <c r="G34" s="3" t="s">
        <v>398</v>
      </c>
      <c r="H34" s="3">
        <v>0</v>
      </c>
      <c r="I34" s="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x14ac:dyDescent="0.4">
      <c r="A35" s="7">
        <v>12</v>
      </c>
      <c r="B35" s="7" t="s">
        <v>56</v>
      </c>
      <c r="C35" s="7" t="s">
        <v>215</v>
      </c>
      <c r="D35" s="7">
        <v>1</v>
      </c>
      <c r="E35" s="7" t="s">
        <v>338</v>
      </c>
      <c r="F35" s="7"/>
      <c r="G35" s="7" t="s">
        <v>398</v>
      </c>
      <c r="H35" s="7">
        <v>0</v>
      </c>
      <c r="I35" s="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x14ac:dyDescent="0.4">
      <c r="A36" s="7">
        <v>12</v>
      </c>
      <c r="B36" s="7" t="s">
        <v>56</v>
      </c>
      <c r="C36" s="7" t="s">
        <v>215</v>
      </c>
      <c r="D36" s="7">
        <v>2</v>
      </c>
      <c r="E36" s="7" t="s">
        <v>339</v>
      </c>
      <c r="F36" s="7"/>
      <c r="G36" s="7" t="s">
        <v>398</v>
      </c>
      <c r="H36" s="7">
        <v>0</v>
      </c>
      <c r="I36" s="7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x14ac:dyDescent="0.4">
      <c r="A37" s="7">
        <v>12</v>
      </c>
      <c r="B37" s="7" t="s">
        <v>56</v>
      </c>
      <c r="C37" s="7" t="s">
        <v>215</v>
      </c>
      <c r="D37" s="7">
        <v>3</v>
      </c>
      <c r="E37" s="7" t="s">
        <v>341</v>
      </c>
      <c r="F37" s="7"/>
      <c r="G37" s="7" t="s">
        <v>398</v>
      </c>
      <c r="H37" s="7">
        <v>0</v>
      </c>
      <c r="I37" s="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x14ac:dyDescent="0.4">
      <c r="A38" s="3">
        <v>13</v>
      </c>
      <c r="B38" s="3" t="s">
        <v>57</v>
      </c>
      <c r="C38" s="3" t="s">
        <v>216</v>
      </c>
      <c r="D38" s="3">
        <v>1</v>
      </c>
      <c r="E38" s="3" t="s">
        <v>338</v>
      </c>
      <c r="F38" s="3"/>
      <c r="G38" s="3" t="s">
        <v>398</v>
      </c>
      <c r="H38" s="3">
        <v>0</v>
      </c>
      <c r="I38" s="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x14ac:dyDescent="0.4">
      <c r="A39" s="3">
        <v>13</v>
      </c>
      <c r="B39" s="3" t="s">
        <v>57</v>
      </c>
      <c r="C39" s="3" t="s">
        <v>216</v>
      </c>
      <c r="D39" s="3">
        <v>2</v>
      </c>
      <c r="E39" s="3" t="s">
        <v>339</v>
      </c>
      <c r="F39" s="3"/>
      <c r="G39" s="3" t="s">
        <v>398</v>
      </c>
      <c r="H39" s="3">
        <v>0</v>
      </c>
      <c r="I39" s="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x14ac:dyDescent="0.4">
      <c r="A40" s="3">
        <v>13</v>
      </c>
      <c r="B40" s="3" t="s">
        <v>57</v>
      </c>
      <c r="C40" s="3" t="s">
        <v>216</v>
      </c>
      <c r="D40" s="3">
        <v>3</v>
      </c>
      <c r="E40" s="3" t="s">
        <v>341</v>
      </c>
      <c r="F40" s="3"/>
      <c r="G40" s="3" t="s">
        <v>398</v>
      </c>
      <c r="H40" s="3">
        <v>0</v>
      </c>
      <c r="I40" s="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x14ac:dyDescent="0.4">
      <c r="A41" s="7">
        <v>14</v>
      </c>
      <c r="B41" s="7" t="s">
        <v>58</v>
      </c>
      <c r="C41" s="7" t="s">
        <v>217</v>
      </c>
      <c r="D41" s="7">
        <v>1</v>
      </c>
      <c r="E41" s="7" t="s">
        <v>338</v>
      </c>
      <c r="F41" s="7"/>
      <c r="G41" s="7" t="s">
        <v>398</v>
      </c>
      <c r="H41" s="7">
        <v>0</v>
      </c>
      <c r="I41" s="7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x14ac:dyDescent="0.4">
      <c r="A42" s="7">
        <v>14</v>
      </c>
      <c r="B42" s="7" t="s">
        <v>58</v>
      </c>
      <c r="C42" s="7" t="s">
        <v>217</v>
      </c>
      <c r="D42" s="7">
        <v>2</v>
      </c>
      <c r="E42" s="7" t="s">
        <v>339</v>
      </c>
      <c r="F42" s="7"/>
      <c r="G42" s="7" t="s">
        <v>398</v>
      </c>
      <c r="H42" s="7">
        <v>0</v>
      </c>
      <c r="I42" s="7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x14ac:dyDescent="0.4">
      <c r="A43" s="7">
        <v>14</v>
      </c>
      <c r="B43" s="7" t="s">
        <v>58</v>
      </c>
      <c r="C43" s="7" t="s">
        <v>217</v>
      </c>
      <c r="D43" s="7">
        <v>3</v>
      </c>
      <c r="E43" s="7" t="s">
        <v>341</v>
      </c>
      <c r="F43" s="7"/>
      <c r="G43" s="7" t="s">
        <v>398</v>
      </c>
      <c r="H43" s="7">
        <v>0</v>
      </c>
      <c r="I43" s="7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x14ac:dyDescent="0.4">
      <c r="A44" s="3">
        <v>15</v>
      </c>
      <c r="B44" s="3" t="s">
        <v>59</v>
      </c>
      <c r="C44" s="3" t="s">
        <v>218</v>
      </c>
      <c r="D44" s="3">
        <v>1</v>
      </c>
      <c r="E44" s="3" t="s">
        <v>338</v>
      </c>
      <c r="F44" s="3"/>
      <c r="G44" s="3" t="s">
        <v>398</v>
      </c>
      <c r="H44" s="3">
        <v>0</v>
      </c>
      <c r="I44" s="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x14ac:dyDescent="0.4">
      <c r="A45" s="3">
        <v>15</v>
      </c>
      <c r="B45" s="3" t="s">
        <v>59</v>
      </c>
      <c r="C45" s="3" t="s">
        <v>218</v>
      </c>
      <c r="D45" s="3">
        <v>2</v>
      </c>
      <c r="E45" s="3" t="s">
        <v>339</v>
      </c>
      <c r="F45" s="3"/>
      <c r="G45" s="3" t="s">
        <v>398</v>
      </c>
      <c r="H45" s="3">
        <v>0</v>
      </c>
      <c r="I45" s="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x14ac:dyDescent="0.4">
      <c r="A46" s="3">
        <v>15</v>
      </c>
      <c r="B46" s="3" t="s">
        <v>59</v>
      </c>
      <c r="C46" s="3" t="s">
        <v>218</v>
      </c>
      <c r="D46" s="3">
        <v>3</v>
      </c>
      <c r="E46" s="3" t="s">
        <v>341</v>
      </c>
      <c r="F46" s="3"/>
      <c r="G46" s="3" t="s">
        <v>398</v>
      </c>
      <c r="H46" s="3">
        <v>0</v>
      </c>
      <c r="I46" s="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x14ac:dyDescent="0.4">
      <c r="A47" s="7">
        <v>16</v>
      </c>
      <c r="B47" s="7" t="s">
        <v>60</v>
      </c>
      <c r="C47" s="7" t="s">
        <v>219</v>
      </c>
      <c r="D47" s="7">
        <v>1</v>
      </c>
      <c r="E47" s="7" t="s">
        <v>338</v>
      </c>
      <c r="F47" s="7"/>
      <c r="G47" s="7" t="s">
        <v>398</v>
      </c>
      <c r="H47" s="7">
        <v>0</v>
      </c>
      <c r="I47" s="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x14ac:dyDescent="0.4">
      <c r="A48" s="7">
        <v>16</v>
      </c>
      <c r="B48" s="7" t="s">
        <v>60</v>
      </c>
      <c r="C48" s="7" t="s">
        <v>219</v>
      </c>
      <c r="D48" s="7">
        <v>2</v>
      </c>
      <c r="E48" s="7" t="s">
        <v>339</v>
      </c>
      <c r="F48" s="7"/>
      <c r="G48" s="7" t="s">
        <v>398</v>
      </c>
      <c r="H48" s="7">
        <v>0</v>
      </c>
      <c r="I48" s="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x14ac:dyDescent="0.4">
      <c r="A49" s="7">
        <v>16</v>
      </c>
      <c r="B49" s="7" t="s">
        <v>60</v>
      </c>
      <c r="C49" s="7" t="s">
        <v>219</v>
      </c>
      <c r="D49" s="7">
        <v>3</v>
      </c>
      <c r="E49" s="7" t="s">
        <v>341</v>
      </c>
      <c r="F49" s="7"/>
      <c r="G49" s="7" t="s">
        <v>398</v>
      </c>
      <c r="H49" s="7">
        <v>0</v>
      </c>
      <c r="I49" s="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x14ac:dyDescent="0.4">
      <c r="A50" s="3">
        <v>17</v>
      </c>
      <c r="B50" s="3" t="s">
        <v>61</v>
      </c>
      <c r="C50" s="3" t="s">
        <v>220</v>
      </c>
      <c r="D50" s="3">
        <v>1</v>
      </c>
      <c r="E50" s="3" t="s">
        <v>338</v>
      </c>
      <c r="F50" s="3" t="s">
        <v>396</v>
      </c>
      <c r="G50" s="3" t="s">
        <v>371</v>
      </c>
      <c r="H50" s="3">
        <v>0</v>
      </c>
      <c r="I50" s="3">
        <v>70.599159510000007</v>
      </c>
      <c r="J50" s="11">
        <v>70.599159510000007</v>
      </c>
      <c r="K50" s="11">
        <v>70.599159510000007</v>
      </c>
      <c r="L50" s="11">
        <v>70.599159510000007</v>
      </c>
      <c r="M50" s="11">
        <v>70.599159510000007</v>
      </c>
      <c r="N50" s="11">
        <v>70.599159510000007</v>
      </c>
      <c r="O50" s="11">
        <v>70.599159510000007</v>
      </c>
      <c r="P50" s="11">
        <v>48.684427990000003</v>
      </c>
      <c r="Q50" s="11">
        <v>48.684427990000003</v>
      </c>
      <c r="R50" s="11">
        <v>48.684427990000003</v>
      </c>
      <c r="S50" s="11">
        <v>48.684427990000003</v>
      </c>
      <c r="T50" s="11">
        <v>48.684427990000003</v>
      </c>
      <c r="U50" s="11">
        <v>35.075257909999998</v>
      </c>
      <c r="V50" s="11">
        <v>35.075257909999998</v>
      </c>
      <c r="W50" s="11">
        <v>35.075257909999998</v>
      </c>
      <c r="X50" s="11">
        <v>35.075257909999998</v>
      </c>
      <c r="Y50" s="11">
        <v>35.075257909999998</v>
      </c>
      <c r="Z50" s="11">
        <v>35.075257909999998</v>
      </c>
      <c r="AA50" s="11">
        <v>35.075257909999998</v>
      </c>
      <c r="AB50" s="11">
        <v>35.075257909999998</v>
      </c>
      <c r="AC50" s="11">
        <v>35.075257909999998</v>
      </c>
      <c r="AD50" s="11">
        <v>35.075257909999998</v>
      </c>
      <c r="AE50" s="11">
        <v>35.075257909999998</v>
      </c>
      <c r="AF50" s="11">
        <v>35.075257909999998</v>
      </c>
      <c r="AG50" s="11">
        <v>35.075257909999998</v>
      </c>
      <c r="AH50" s="11">
        <v>35.075257909999998</v>
      </c>
      <c r="AI50" s="11">
        <v>35.075257909999998</v>
      </c>
      <c r="AJ50" s="11">
        <v>35.075257909999998</v>
      </c>
      <c r="AK50" s="11">
        <v>35.075257909999998</v>
      </c>
      <c r="AL50" s="11">
        <v>35.075257909999998</v>
      </c>
      <c r="AM50" s="11">
        <v>35.075257909999998</v>
      </c>
      <c r="AN50" s="11">
        <v>35.075257909999998</v>
      </c>
      <c r="AO50" s="11">
        <v>35.075257909999998</v>
      </c>
      <c r="AP50" s="11" t="s">
        <v>410</v>
      </c>
    </row>
    <row r="51" spans="1:42" x14ac:dyDescent="0.4">
      <c r="A51" s="3">
        <v>17</v>
      </c>
      <c r="B51" s="3" t="s">
        <v>61</v>
      </c>
      <c r="C51" s="3" t="s">
        <v>220</v>
      </c>
      <c r="D51" s="3">
        <v>2</v>
      </c>
      <c r="E51" s="3" t="s">
        <v>339</v>
      </c>
      <c r="F51" s="3" t="s">
        <v>396</v>
      </c>
      <c r="G51" s="3" t="s">
        <v>371</v>
      </c>
      <c r="H51" s="3">
        <v>0</v>
      </c>
      <c r="I51" s="3">
        <v>1.4119831899999999</v>
      </c>
      <c r="J51" s="11">
        <v>1.4119831899999999</v>
      </c>
      <c r="K51" s="11">
        <v>1.4119831899999999</v>
      </c>
      <c r="L51" s="11">
        <v>1.3243242639999999</v>
      </c>
      <c r="M51" s="11">
        <v>1.2366653379999999</v>
      </c>
      <c r="N51" s="11">
        <v>1.1490064120000001</v>
      </c>
      <c r="O51" s="11">
        <v>1.0613474860000001</v>
      </c>
      <c r="P51" s="11">
        <v>0.97368856000000004</v>
      </c>
      <c r="Q51" s="11">
        <v>0.91925188000000002</v>
      </c>
      <c r="R51" s="11">
        <v>0.86481519900000003</v>
      </c>
      <c r="S51" s="11">
        <v>0.81037851900000002</v>
      </c>
      <c r="T51" s="11">
        <v>0.75594183800000003</v>
      </c>
      <c r="U51" s="11">
        <v>0.70150515800000002</v>
      </c>
      <c r="V51" s="11">
        <v>0.70150515800000002</v>
      </c>
      <c r="W51" s="11">
        <v>0.70150515800000002</v>
      </c>
      <c r="X51" s="11">
        <v>0.70150515800000002</v>
      </c>
      <c r="Y51" s="11">
        <v>0.70150515800000002</v>
      </c>
      <c r="Z51" s="11">
        <v>0.70150515800000002</v>
      </c>
      <c r="AA51" s="11">
        <v>0.70150515800000002</v>
      </c>
      <c r="AB51" s="11">
        <v>0.70150515800000002</v>
      </c>
      <c r="AC51" s="11">
        <v>0.70150515800000002</v>
      </c>
      <c r="AD51" s="11">
        <v>0.70150515800000002</v>
      </c>
      <c r="AE51" s="11">
        <v>0.70150515800000002</v>
      </c>
      <c r="AF51" s="11">
        <v>0.70150515800000002</v>
      </c>
      <c r="AG51" s="11">
        <v>0.70150515800000002</v>
      </c>
      <c r="AH51" s="11">
        <v>0.70150515800000002</v>
      </c>
      <c r="AI51" s="11">
        <v>0.70150515800000002</v>
      </c>
      <c r="AJ51" s="11">
        <v>0.70150515800000002</v>
      </c>
      <c r="AK51" s="11">
        <v>0.70150515800000002</v>
      </c>
      <c r="AL51" s="11">
        <v>0.70150515800000002</v>
      </c>
      <c r="AM51" s="11">
        <v>0.70150515800000002</v>
      </c>
      <c r="AN51" s="11">
        <v>0.70150515800000002</v>
      </c>
      <c r="AO51" s="11">
        <v>0.70150515800000002</v>
      </c>
      <c r="AP51" s="11" t="s">
        <v>410</v>
      </c>
    </row>
    <row r="52" spans="1:42" x14ac:dyDescent="0.4">
      <c r="A52" s="3">
        <v>17</v>
      </c>
      <c r="B52" s="3" t="s">
        <v>61</v>
      </c>
      <c r="C52" s="3" t="s">
        <v>220</v>
      </c>
      <c r="D52" s="3">
        <v>3</v>
      </c>
      <c r="E52" s="3" t="s">
        <v>341</v>
      </c>
      <c r="F52" s="3"/>
      <c r="G52" s="3" t="s">
        <v>395</v>
      </c>
      <c r="H52" s="3">
        <v>0</v>
      </c>
      <c r="I52" s="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65" customFormat="1" x14ac:dyDescent="0.4"/>
    <row r="66" customFormat="1" x14ac:dyDescent="0.4"/>
    <row r="67" customFormat="1" x14ac:dyDescent="0.4"/>
    <row r="68" customFormat="1" x14ac:dyDescent="0.4"/>
    <row r="69" customFormat="1" x14ac:dyDescent="0.4"/>
    <row r="70" customFormat="1" x14ac:dyDescent="0.4"/>
    <row r="71" customFormat="1" x14ac:dyDescent="0.4"/>
    <row r="72" customFormat="1" x14ac:dyDescent="0.4"/>
    <row r="73" customFormat="1" x14ac:dyDescent="0.4"/>
    <row r="74" customFormat="1" x14ac:dyDescent="0.4"/>
    <row r="75" customFormat="1" x14ac:dyDescent="0.4"/>
    <row r="76" customFormat="1" x14ac:dyDescent="0.4"/>
    <row r="77" customFormat="1" x14ac:dyDescent="0.4"/>
    <row r="78" customFormat="1" x14ac:dyDescent="0.4"/>
    <row r="79" customFormat="1" x14ac:dyDescent="0.4"/>
    <row r="80" customFormat="1" x14ac:dyDescent="0.4"/>
    <row r="81" customFormat="1" x14ac:dyDescent="0.4"/>
    <row r="82" customFormat="1" x14ac:dyDescent="0.4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Q201"/>
  <sheetViews>
    <sheetView topLeftCell="L1" workbookViewId="0">
      <selection activeCell="E34" sqref="E34:AD34"/>
    </sheetView>
  </sheetViews>
  <sheetFormatPr defaultRowHeight="14.6" x14ac:dyDescent="0.4"/>
  <cols>
    <col min="1" max="1" width="7.07421875" bestFit="1" customWidth="1"/>
    <col min="2" max="2" width="13.69140625" bestFit="1" customWidth="1"/>
    <col min="3" max="3" width="35.765625" bestFit="1" customWidth="1"/>
    <col min="4" max="4" width="11.921875" bestFit="1" customWidth="1"/>
    <col min="5" max="5" width="37.07421875" bestFit="1" customWidth="1"/>
    <col min="6" max="6" width="20.53515625" bestFit="1" customWidth="1"/>
    <col min="7" max="7" width="12.61328125" bestFit="1" customWidth="1"/>
    <col min="8" max="8" width="32.3828125" bestFit="1" customWidth="1"/>
    <col min="9" max="9" width="19.07421875" bestFit="1" customWidth="1"/>
    <col min="10" max="42" width="11.84375" bestFit="1" customWidth="1"/>
    <col min="43" max="43" width="101.61328125" bestFit="1" customWidth="1"/>
  </cols>
  <sheetData>
    <row r="1" spans="1:43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411</v>
      </c>
      <c r="G1" s="1" t="s">
        <v>6</v>
      </c>
      <c r="H1" s="1" t="s">
        <v>336</v>
      </c>
      <c r="I1" s="1" t="s">
        <v>337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5" t="s">
        <v>409</v>
      </c>
    </row>
    <row r="2" spans="1:43" hidden="1" x14ac:dyDescent="0.4">
      <c r="A2" s="3">
        <v>1</v>
      </c>
      <c r="B2" s="3" t="s">
        <v>62</v>
      </c>
      <c r="C2" s="3" t="s">
        <v>221</v>
      </c>
      <c r="D2" s="3">
        <v>1</v>
      </c>
      <c r="E2" s="3" t="s">
        <v>338</v>
      </c>
      <c r="F2" s="3" t="s">
        <v>412</v>
      </c>
      <c r="G2" s="3" t="s">
        <v>413</v>
      </c>
      <c r="H2" s="3" t="s">
        <v>385</v>
      </c>
      <c r="I2" s="3">
        <v>0</v>
      </c>
      <c r="J2" s="27">
        <v>19680.9728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idden="1" x14ac:dyDescent="0.4">
      <c r="A3" s="3">
        <v>1</v>
      </c>
      <c r="B3" s="3" t="s">
        <v>62</v>
      </c>
      <c r="C3" s="3" t="s">
        <v>221</v>
      </c>
      <c r="D3" s="3">
        <v>2</v>
      </c>
      <c r="E3" s="3" t="s">
        <v>339</v>
      </c>
      <c r="F3" s="3" t="s">
        <v>414</v>
      </c>
      <c r="G3" s="3" t="s">
        <v>414</v>
      </c>
      <c r="H3" s="3" t="s">
        <v>371</v>
      </c>
      <c r="I3" s="3">
        <v>0</v>
      </c>
      <c r="J3" s="3">
        <v>61.65</v>
      </c>
      <c r="K3" s="11">
        <v>61.65</v>
      </c>
      <c r="L3" s="11">
        <v>61.65</v>
      </c>
      <c r="M3" s="11">
        <v>61.65</v>
      </c>
      <c r="N3" s="11">
        <v>61.65</v>
      </c>
      <c r="O3" s="11">
        <v>61.65</v>
      </c>
      <c r="P3" s="11">
        <v>61.65</v>
      </c>
      <c r="Q3" s="11">
        <v>61.65</v>
      </c>
      <c r="R3" s="11">
        <v>61.65</v>
      </c>
      <c r="S3" s="11">
        <v>61.65</v>
      </c>
      <c r="T3" s="11">
        <v>61.65</v>
      </c>
      <c r="U3" s="11">
        <v>61.65</v>
      </c>
      <c r="V3" s="11">
        <v>61.65</v>
      </c>
      <c r="W3" s="11">
        <v>61.65</v>
      </c>
      <c r="X3" s="11">
        <v>61.65</v>
      </c>
      <c r="Y3" s="11">
        <v>61.65</v>
      </c>
      <c r="Z3" s="11">
        <v>61.65</v>
      </c>
      <c r="AA3" s="11">
        <v>61.65</v>
      </c>
      <c r="AB3" s="11">
        <v>61.65</v>
      </c>
      <c r="AC3" s="11">
        <v>61.65</v>
      </c>
      <c r="AD3" s="11">
        <v>61.65</v>
      </c>
      <c r="AE3" s="11">
        <v>61.65</v>
      </c>
      <c r="AF3" s="11">
        <v>61.65</v>
      </c>
      <c r="AG3" s="11">
        <v>61.65</v>
      </c>
      <c r="AH3" s="11">
        <v>61.65</v>
      </c>
      <c r="AI3" s="11">
        <v>61.65</v>
      </c>
      <c r="AJ3" s="11">
        <v>61.65</v>
      </c>
      <c r="AK3" s="11">
        <v>61.65</v>
      </c>
      <c r="AL3" s="11">
        <v>61.65</v>
      </c>
      <c r="AM3" s="11">
        <v>61.65</v>
      </c>
      <c r="AN3" s="11">
        <v>61.65</v>
      </c>
      <c r="AO3" s="11">
        <v>61.65</v>
      </c>
      <c r="AP3" s="11">
        <v>61.65</v>
      </c>
      <c r="AQ3" s="11"/>
    </row>
    <row r="4" spans="1:43" x14ac:dyDescent="0.4">
      <c r="A4" s="3">
        <v>1</v>
      </c>
      <c r="B4" s="3" t="s">
        <v>62</v>
      </c>
      <c r="C4" s="3" t="s">
        <v>221</v>
      </c>
      <c r="D4" s="3">
        <v>3</v>
      </c>
      <c r="E4" s="3" t="s">
        <v>341</v>
      </c>
      <c r="F4" s="3" t="s">
        <v>415</v>
      </c>
      <c r="G4" s="3" t="s">
        <v>416</v>
      </c>
      <c r="H4" s="3" t="s">
        <v>371</v>
      </c>
      <c r="I4" s="3">
        <v>0</v>
      </c>
      <c r="J4" s="28">
        <v>109772</v>
      </c>
      <c r="K4" s="29">
        <v>103314.82352941181</v>
      </c>
      <c r="L4" s="29">
        <v>96857.647058823524</v>
      </c>
      <c r="M4" s="29">
        <v>90400.470588235301</v>
      </c>
      <c r="N4" s="29">
        <v>83943.294117647063</v>
      </c>
      <c r="O4" s="29">
        <v>77486.117647058825</v>
      </c>
      <c r="P4" s="29">
        <v>71028.941176470587</v>
      </c>
      <c r="Q4" s="29">
        <v>64571.76470588235</v>
      </c>
      <c r="R4" s="29">
        <v>58114.588235294119</v>
      </c>
      <c r="S4" s="29">
        <v>51657.411764705888</v>
      </c>
      <c r="T4" s="29">
        <v>45200.23529411765</v>
      </c>
      <c r="U4" s="29">
        <v>38743.058823529413</v>
      </c>
      <c r="V4" s="29">
        <v>32285.882352941178</v>
      </c>
      <c r="W4" s="29">
        <v>25828.705882352941</v>
      </c>
      <c r="X4" s="29">
        <v>19371.52941176471</v>
      </c>
      <c r="Y4" s="29">
        <v>12914.35294117647</v>
      </c>
      <c r="Z4" s="29">
        <v>6457.1764705882379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11"/>
    </row>
    <row r="5" spans="1:43" hidden="1" x14ac:dyDescent="0.4">
      <c r="A5" s="3">
        <v>1</v>
      </c>
      <c r="B5" s="3" t="s">
        <v>62</v>
      </c>
      <c r="C5" s="3" t="s">
        <v>221</v>
      </c>
      <c r="D5" s="3">
        <v>4</v>
      </c>
      <c r="E5" s="3" t="s">
        <v>342</v>
      </c>
      <c r="F5" s="3"/>
      <c r="G5" s="3"/>
      <c r="H5" s="3"/>
      <c r="I5" s="3">
        <v>0</v>
      </c>
      <c r="J5" s="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43" hidden="1" x14ac:dyDescent="0.4">
      <c r="A6" s="3">
        <v>1</v>
      </c>
      <c r="B6" s="3" t="s">
        <v>62</v>
      </c>
      <c r="C6" s="3" t="s">
        <v>221</v>
      </c>
      <c r="D6" s="3">
        <v>5</v>
      </c>
      <c r="E6" s="3" t="s">
        <v>344</v>
      </c>
      <c r="F6" s="3"/>
      <c r="G6" s="3"/>
      <c r="H6" s="3"/>
      <c r="I6" s="3">
        <v>0</v>
      </c>
      <c r="J6" s="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43" hidden="1" x14ac:dyDescent="0.4">
      <c r="A7" s="7">
        <v>2</v>
      </c>
      <c r="B7" s="7" t="s">
        <v>63</v>
      </c>
      <c r="C7" s="7" t="s">
        <v>222</v>
      </c>
      <c r="D7" s="7">
        <v>1</v>
      </c>
      <c r="E7" s="7" t="s">
        <v>338</v>
      </c>
      <c r="F7" s="7" t="s">
        <v>412</v>
      </c>
      <c r="G7" s="7" t="s">
        <v>413</v>
      </c>
      <c r="H7" s="7" t="s">
        <v>385</v>
      </c>
      <c r="I7" s="7">
        <v>0</v>
      </c>
      <c r="J7" s="30">
        <v>19680.9728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3" hidden="1" x14ac:dyDescent="0.4">
      <c r="A8" s="7">
        <v>2</v>
      </c>
      <c r="B8" s="7" t="s">
        <v>63</v>
      </c>
      <c r="C8" s="7" t="s">
        <v>222</v>
      </c>
      <c r="D8" s="7">
        <v>2</v>
      </c>
      <c r="E8" s="7" t="s">
        <v>339</v>
      </c>
      <c r="F8" s="7" t="s">
        <v>414</v>
      </c>
      <c r="G8" s="7" t="s">
        <v>414</v>
      </c>
      <c r="H8" s="7" t="s">
        <v>371</v>
      </c>
      <c r="I8" s="7">
        <v>0</v>
      </c>
      <c r="J8" s="7">
        <v>61.65</v>
      </c>
      <c r="K8" s="11">
        <v>61.65</v>
      </c>
      <c r="L8" s="11">
        <v>61.65</v>
      </c>
      <c r="M8" s="11">
        <v>61.65</v>
      </c>
      <c r="N8" s="11">
        <v>61.65</v>
      </c>
      <c r="O8" s="11">
        <v>61.65</v>
      </c>
      <c r="P8" s="11">
        <v>61.65</v>
      </c>
      <c r="Q8" s="11">
        <v>61.65</v>
      </c>
      <c r="R8" s="11">
        <v>61.65</v>
      </c>
      <c r="S8" s="11">
        <v>61.65</v>
      </c>
      <c r="T8" s="11">
        <v>61.65</v>
      </c>
      <c r="U8" s="11">
        <v>61.65</v>
      </c>
      <c r="V8" s="11">
        <v>61.65</v>
      </c>
      <c r="W8" s="11">
        <v>61.65</v>
      </c>
      <c r="X8" s="11">
        <v>61.65</v>
      </c>
      <c r="Y8" s="11">
        <v>61.65</v>
      </c>
      <c r="Z8" s="11">
        <v>61.65</v>
      </c>
      <c r="AA8" s="11">
        <v>61.65</v>
      </c>
      <c r="AB8" s="11">
        <v>61.65</v>
      </c>
      <c r="AC8" s="11">
        <v>61.65</v>
      </c>
      <c r="AD8" s="11">
        <v>61.65</v>
      </c>
      <c r="AE8" s="11">
        <v>61.65</v>
      </c>
      <c r="AF8" s="11">
        <v>61.65</v>
      </c>
      <c r="AG8" s="11">
        <v>61.65</v>
      </c>
      <c r="AH8" s="11">
        <v>61.65</v>
      </c>
      <c r="AI8" s="11">
        <v>61.65</v>
      </c>
      <c r="AJ8" s="11">
        <v>61.65</v>
      </c>
      <c r="AK8" s="11">
        <v>61.65</v>
      </c>
      <c r="AL8" s="11">
        <v>61.65</v>
      </c>
      <c r="AM8" s="11">
        <v>61.65</v>
      </c>
      <c r="AN8" s="11">
        <v>61.65</v>
      </c>
      <c r="AO8" s="11">
        <v>61.65</v>
      </c>
      <c r="AP8" s="11">
        <v>61.65</v>
      </c>
      <c r="AQ8" s="11"/>
    </row>
    <row r="9" spans="1:43" x14ac:dyDescent="0.4">
      <c r="A9" s="7">
        <v>2</v>
      </c>
      <c r="B9" s="7" t="s">
        <v>63</v>
      </c>
      <c r="C9" s="7" t="s">
        <v>222</v>
      </c>
      <c r="D9" s="7">
        <v>3</v>
      </c>
      <c r="E9" s="7" t="s">
        <v>341</v>
      </c>
      <c r="F9" s="7" t="s">
        <v>415</v>
      </c>
      <c r="G9" s="7" t="s">
        <v>416</v>
      </c>
      <c r="H9" s="7" t="s">
        <v>371</v>
      </c>
      <c r="I9" s="7">
        <v>0</v>
      </c>
      <c r="J9" s="31">
        <v>217957</v>
      </c>
      <c r="K9" s="29">
        <v>205136</v>
      </c>
      <c r="L9" s="29">
        <v>192315</v>
      </c>
      <c r="M9" s="29">
        <v>179494</v>
      </c>
      <c r="N9" s="29">
        <v>166673</v>
      </c>
      <c r="O9" s="29">
        <v>153852</v>
      </c>
      <c r="P9" s="29">
        <v>141031</v>
      </c>
      <c r="Q9" s="29">
        <v>128210</v>
      </c>
      <c r="R9" s="29">
        <v>115389</v>
      </c>
      <c r="S9" s="29">
        <v>102568</v>
      </c>
      <c r="T9" s="29">
        <v>89747</v>
      </c>
      <c r="U9" s="29">
        <v>76926</v>
      </c>
      <c r="V9" s="29">
        <v>64105</v>
      </c>
      <c r="W9" s="29">
        <v>51284</v>
      </c>
      <c r="X9" s="29">
        <v>38463</v>
      </c>
      <c r="Y9" s="29">
        <v>25642</v>
      </c>
      <c r="Z9" s="29">
        <v>12821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11"/>
    </row>
    <row r="10" spans="1:43" hidden="1" x14ac:dyDescent="0.4">
      <c r="A10" s="7">
        <v>2</v>
      </c>
      <c r="B10" s="7" t="s">
        <v>63</v>
      </c>
      <c r="C10" s="7" t="s">
        <v>222</v>
      </c>
      <c r="D10" s="7">
        <v>4</v>
      </c>
      <c r="E10" s="7" t="s">
        <v>342</v>
      </c>
      <c r="F10" s="7"/>
      <c r="G10" s="7"/>
      <c r="H10" s="7"/>
      <c r="I10" s="7">
        <v>0</v>
      </c>
      <c r="J10" s="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3" hidden="1" x14ac:dyDescent="0.4">
      <c r="A11" s="7">
        <v>2</v>
      </c>
      <c r="B11" s="7" t="s">
        <v>63</v>
      </c>
      <c r="C11" s="7" t="s">
        <v>222</v>
      </c>
      <c r="D11" s="7">
        <v>5</v>
      </c>
      <c r="E11" s="7" t="s">
        <v>344</v>
      </c>
      <c r="F11" s="7"/>
      <c r="G11" s="7"/>
      <c r="H11" s="7"/>
      <c r="I11" s="7">
        <v>0</v>
      </c>
      <c r="J11" s="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hidden="1" x14ac:dyDescent="0.4">
      <c r="A12" s="3">
        <v>3</v>
      </c>
      <c r="B12" s="3" t="s">
        <v>64</v>
      </c>
      <c r="C12" s="3" t="s">
        <v>223</v>
      </c>
      <c r="D12" s="3">
        <v>1</v>
      </c>
      <c r="E12" s="3" t="s">
        <v>338</v>
      </c>
      <c r="F12" s="3" t="s">
        <v>417</v>
      </c>
      <c r="G12" s="3" t="s">
        <v>413</v>
      </c>
      <c r="H12" s="3" t="s">
        <v>385</v>
      </c>
      <c r="I12" s="3">
        <v>0</v>
      </c>
      <c r="J12" s="27">
        <v>1.3995334888370543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idden="1" x14ac:dyDescent="0.4">
      <c r="A13" s="3">
        <v>3</v>
      </c>
      <c r="B13" s="3" t="s">
        <v>64</v>
      </c>
      <c r="C13" s="3" t="s">
        <v>223</v>
      </c>
      <c r="D13" s="3">
        <v>2</v>
      </c>
      <c r="E13" s="3" t="s">
        <v>339</v>
      </c>
      <c r="F13" s="3" t="s">
        <v>414</v>
      </c>
      <c r="G13" s="3" t="s">
        <v>414</v>
      </c>
      <c r="H13" s="3" t="s">
        <v>371</v>
      </c>
      <c r="I13" s="3">
        <v>0</v>
      </c>
      <c r="J13" s="3">
        <v>61.65</v>
      </c>
      <c r="K13" s="11">
        <v>61.65</v>
      </c>
      <c r="L13" s="11">
        <v>61.65</v>
      </c>
      <c r="M13" s="11">
        <v>61.65</v>
      </c>
      <c r="N13" s="11">
        <v>61.65</v>
      </c>
      <c r="O13" s="11">
        <v>61.65</v>
      </c>
      <c r="P13" s="11">
        <v>61.65</v>
      </c>
      <c r="Q13" s="11">
        <v>61.65</v>
      </c>
      <c r="R13" s="11">
        <v>61.65</v>
      </c>
      <c r="S13" s="11">
        <v>61.65</v>
      </c>
      <c r="T13" s="11">
        <v>61.65</v>
      </c>
      <c r="U13" s="11">
        <v>61.65</v>
      </c>
      <c r="V13" s="11">
        <v>61.65</v>
      </c>
      <c r="W13" s="11">
        <v>61.65</v>
      </c>
      <c r="X13" s="11">
        <v>61.65</v>
      </c>
      <c r="Y13" s="11">
        <v>61.65</v>
      </c>
      <c r="Z13" s="11">
        <v>61.65</v>
      </c>
      <c r="AA13" s="11">
        <v>61.65</v>
      </c>
      <c r="AB13" s="11">
        <v>61.65</v>
      </c>
      <c r="AC13" s="11">
        <v>61.65</v>
      </c>
      <c r="AD13" s="11">
        <v>61.65</v>
      </c>
      <c r="AE13" s="11">
        <v>61.65</v>
      </c>
      <c r="AF13" s="11">
        <v>61.65</v>
      </c>
      <c r="AG13" s="11">
        <v>61.65</v>
      </c>
      <c r="AH13" s="11">
        <v>61.65</v>
      </c>
      <c r="AI13" s="11">
        <v>61.65</v>
      </c>
      <c r="AJ13" s="11">
        <v>61.65</v>
      </c>
      <c r="AK13" s="11">
        <v>61.65</v>
      </c>
      <c r="AL13" s="11">
        <v>61.65</v>
      </c>
      <c r="AM13" s="11">
        <v>61.65</v>
      </c>
      <c r="AN13" s="11">
        <v>61.65</v>
      </c>
      <c r="AO13" s="11">
        <v>61.65</v>
      </c>
      <c r="AP13" s="11">
        <v>61.65</v>
      </c>
      <c r="AQ13" s="11"/>
    </row>
    <row r="14" spans="1:43" x14ac:dyDescent="0.4">
      <c r="A14" s="3">
        <v>3</v>
      </c>
      <c r="B14" s="3" t="s">
        <v>64</v>
      </c>
      <c r="C14" s="3" t="s">
        <v>223</v>
      </c>
      <c r="D14" s="3">
        <v>3</v>
      </c>
      <c r="E14" s="3" t="s">
        <v>341</v>
      </c>
      <c r="F14" s="3" t="s">
        <v>415</v>
      </c>
      <c r="G14" s="3" t="s">
        <v>416</v>
      </c>
      <c r="H14" s="3"/>
      <c r="I14" s="3">
        <v>0</v>
      </c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11"/>
    </row>
    <row r="15" spans="1:43" hidden="1" x14ac:dyDescent="0.4">
      <c r="A15" s="3">
        <v>3</v>
      </c>
      <c r="B15" s="3" t="s">
        <v>64</v>
      </c>
      <c r="C15" s="3" t="s">
        <v>223</v>
      </c>
      <c r="D15" s="3">
        <v>4</v>
      </c>
      <c r="E15" s="3" t="s">
        <v>342</v>
      </c>
      <c r="F15" s="3"/>
      <c r="G15" s="3"/>
      <c r="H15" s="3"/>
      <c r="I15" s="3">
        <v>0</v>
      </c>
      <c r="J15" s="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hidden="1" x14ac:dyDescent="0.4">
      <c r="A16" s="3">
        <v>3</v>
      </c>
      <c r="B16" s="3" t="s">
        <v>64</v>
      </c>
      <c r="C16" s="3" t="s">
        <v>223</v>
      </c>
      <c r="D16" s="3">
        <v>5</v>
      </c>
      <c r="E16" s="3" t="s">
        <v>344</v>
      </c>
      <c r="F16" s="3"/>
      <c r="G16" s="3"/>
      <c r="H16" s="3"/>
      <c r="I16" s="3">
        <v>0</v>
      </c>
      <c r="J16" s="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idden="1" x14ac:dyDescent="0.4">
      <c r="A17" s="7">
        <v>4</v>
      </c>
      <c r="B17" s="7" t="s">
        <v>65</v>
      </c>
      <c r="C17" s="7" t="s">
        <v>224</v>
      </c>
      <c r="D17" s="7">
        <v>1</v>
      </c>
      <c r="E17" s="7" t="s">
        <v>338</v>
      </c>
      <c r="F17" s="7" t="s">
        <v>417</v>
      </c>
      <c r="G17" s="7" t="s">
        <v>413</v>
      </c>
      <c r="H17" s="7" t="s">
        <v>418</v>
      </c>
      <c r="I17" s="7">
        <v>0</v>
      </c>
      <c r="J17" s="30">
        <v>1.9995245487276598</v>
      </c>
      <c r="K17" s="11">
        <v>0.95544531315097936</v>
      </c>
      <c r="L17" s="11">
        <v>0.91089062630195894</v>
      </c>
      <c r="M17" s="11">
        <v>0.8663359394529383</v>
      </c>
      <c r="N17" s="11">
        <v>0.82178125260391788</v>
      </c>
      <c r="O17" s="11">
        <v>0.80693104520503123</v>
      </c>
      <c r="P17" s="11">
        <v>0.79207880547996434</v>
      </c>
      <c r="Q17" s="11">
        <v>0.77227785150605521</v>
      </c>
      <c r="R17" s="11">
        <v>0.75247486520596607</v>
      </c>
      <c r="S17" s="11">
        <v>0.73267187890587682</v>
      </c>
      <c r="T17" s="11">
        <v>0.7128709249319678</v>
      </c>
      <c r="U17" s="11">
        <v>0.70296943178192328</v>
      </c>
      <c r="V17" s="11">
        <v>0.69306793863187854</v>
      </c>
      <c r="W17" s="11">
        <v>0.69140549581645649</v>
      </c>
      <c r="X17" s="11">
        <v>0.68974305300103445</v>
      </c>
      <c r="Y17" s="11">
        <v>0.68807857785943216</v>
      </c>
      <c r="Z17" s="11">
        <v>0.68641613504400989</v>
      </c>
      <c r="AA17" s="11">
        <v>0.68475165990240772</v>
      </c>
      <c r="AB17" s="11">
        <v>0.68308921708698556</v>
      </c>
      <c r="AC17" s="11">
        <v>0.68142474194538316</v>
      </c>
      <c r="AD17" s="11">
        <v>0.67976229912996111</v>
      </c>
      <c r="AE17" s="11">
        <v>0.67809782398835883</v>
      </c>
      <c r="AF17" s="11">
        <v>0.67643538117293667</v>
      </c>
      <c r="AG17" s="11">
        <v>0.67477090603133438</v>
      </c>
      <c r="AH17" s="11">
        <v>0.67310846321591233</v>
      </c>
      <c r="AI17" s="11">
        <v>0.67144602040049017</v>
      </c>
      <c r="AJ17" s="11">
        <v>0.66978154525888778</v>
      </c>
      <c r="AK17" s="11">
        <v>0.66811910244346573</v>
      </c>
      <c r="AL17" s="11">
        <v>0.66645462730186344</v>
      </c>
      <c r="AM17" s="11">
        <v>0.66479218448644128</v>
      </c>
      <c r="AN17" s="11">
        <v>0.663127709344839</v>
      </c>
      <c r="AO17" s="11">
        <v>0.66146526652941684</v>
      </c>
      <c r="AP17" s="11">
        <v>0.65980079138781456</v>
      </c>
      <c r="AQ17" s="11"/>
    </row>
    <row r="18" spans="1:43" hidden="1" x14ac:dyDescent="0.4">
      <c r="A18" s="7">
        <v>4</v>
      </c>
      <c r="B18" s="7" t="s">
        <v>65</v>
      </c>
      <c r="C18" s="7" t="s">
        <v>224</v>
      </c>
      <c r="D18" s="7">
        <v>2</v>
      </c>
      <c r="E18" s="7" t="s">
        <v>339</v>
      </c>
      <c r="F18" s="7" t="s">
        <v>414</v>
      </c>
      <c r="G18" s="7" t="s">
        <v>414</v>
      </c>
      <c r="H18" s="7" t="s">
        <v>371</v>
      </c>
      <c r="I18" s="7">
        <v>0</v>
      </c>
      <c r="J18" s="7">
        <v>20.3445</v>
      </c>
      <c r="K18" s="11">
        <v>20.3445</v>
      </c>
      <c r="L18" s="11">
        <v>20.3445</v>
      </c>
      <c r="M18" s="11">
        <v>20.3445</v>
      </c>
      <c r="N18" s="11">
        <v>20.3445</v>
      </c>
      <c r="O18" s="11">
        <v>20.3445</v>
      </c>
      <c r="P18" s="11">
        <v>20.3445</v>
      </c>
      <c r="Q18" s="11">
        <v>20.3445</v>
      </c>
      <c r="R18" s="11">
        <v>20.3445</v>
      </c>
      <c r="S18" s="11">
        <v>20.3445</v>
      </c>
      <c r="T18" s="11">
        <v>20.3445</v>
      </c>
      <c r="U18" s="11">
        <v>20.3445</v>
      </c>
      <c r="V18" s="11">
        <v>20.3445</v>
      </c>
      <c r="W18" s="11">
        <v>20.3445</v>
      </c>
      <c r="X18" s="11">
        <v>20.3445</v>
      </c>
      <c r="Y18" s="11">
        <v>20.3445</v>
      </c>
      <c r="Z18" s="11">
        <v>20.3445</v>
      </c>
      <c r="AA18" s="11">
        <v>20.3445</v>
      </c>
      <c r="AB18" s="11">
        <v>20.3445</v>
      </c>
      <c r="AC18" s="11">
        <v>20.3445</v>
      </c>
      <c r="AD18" s="11">
        <v>20.3445</v>
      </c>
      <c r="AE18" s="11">
        <v>20.3445</v>
      </c>
      <c r="AF18" s="11">
        <v>20.3445</v>
      </c>
      <c r="AG18" s="11">
        <v>20.3445</v>
      </c>
      <c r="AH18" s="11">
        <v>20.3445</v>
      </c>
      <c r="AI18" s="11">
        <v>20.3445</v>
      </c>
      <c r="AJ18" s="11">
        <v>20.3445</v>
      </c>
      <c r="AK18" s="11">
        <v>20.3445</v>
      </c>
      <c r="AL18" s="11">
        <v>20.3445</v>
      </c>
      <c r="AM18" s="11">
        <v>20.3445</v>
      </c>
      <c r="AN18" s="11">
        <v>20.3445</v>
      </c>
      <c r="AO18" s="11">
        <v>20.3445</v>
      </c>
      <c r="AP18" s="11">
        <v>20.3445</v>
      </c>
      <c r="AQ18" s="11"/>
    </row>
    <row r="19" spans="1:43" x14ac:dyDescent="0.4">
      <c r="A19" s="7">
        <v>4</v>
      </c>
      <c r="B19" s="7" t="s">
        <v>65</v>
      </c>
      <c r="C19" s="7" t="s">
        <v>224</v>
      </c>
      <c r="D19" s="7">
        <v>3</v>
      </c>
      <c r="E19" s="7" t="s">
        <v>341</v>
      </c>
      <c r="F19" s="7" t="s">
        <v>415</v>
      </c>
      <c r="G19" s="7" t="s">
        <v>416</v>
      </c>
      <c r="H19" s="7"/>
      <c r="I19" s="7">
        <v>0</v>
      </c>
      <c r="J19" s="3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11"/>
    </row>
    <row r="20" spans="1:43" hidden="1" x14ac:dyDescent="0.4">
      <c r="A20" s="7">
        <v>4</v>
      </c>
      <c r="B20" s="7" t="s">
        <v>65</v>
      </c>
      <c r="C20" s="7" t="s">
        <v>224</v>
      </c>
      <c r="D20" s="7">
        <v>4</v>
      </c>
      <c r="E20" s="7" t="s">
        <v>342</v>
      </c>
      <c r="F20" s="7"/>
      <c r="G20" s="7"/>
      <c r="H20" s="7"/>
      <c r="I20" s="7">
        <v>0</v>
      </c>
      <c r="J20" s="7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idden="1" x14ac:dyDescent="0.4">
      <c r="A21" s="7">
        <v>4</v>
      </c>
      <c r="B21" s="7" t="s">
        <v>65</v>
      </c>
      <c r="C21" s="7" t="s">
        <v>224</v>
      </c>
      <c r="D21" s="7">
        <v>5</v>
      </c>
      <c r="E21" s="7" t="s">
        <v>344</v>
      </c>
      <c r="F21" s="7"/>
      <c r="G21" s="7"/>
      <c r="H21" s="7"/>
      <c r="I21" s="7">
        <v>0</v>
      </c>
      <c r="J21" s="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idden="1" x14ac:dyDescent="0.4">
      <c r="A22" s="3">
        <v>5</v>
      </c>
      <c r="B22" s="3" t="s">
        <v>66</v>
      </c>
      <c r="C22" s="3" t="s">
        <v>225</v>
      </c>
      <c r="D22" s="3">
        <v>1</v>
      </c>
      <c r="E22" s="3" t="s">
        <v>338</v>
      </c>
      <c r="F22" s="3" t="s">
        <v>412</v>
      </c>
      <c r="G22" s="3" t="s">
        <v>413</v>
      </c>
      <c r="H22" s="3" t="s">
        <v>385</v>
      </c>
      <c r="I22" s="3">
        <v>0</v>
      </c>
      <c r="J22" s="27">
        <v>19680.9728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idden="1" x14ac:dyDescent="0.4">
      <c r="A23" s="3">
        <v>5</v>
      </c>
      <c r="B23" s="3" t="s">
        <v>66</v>
      </c>
      <c r="C23" s="3" t="s">
        <v>225</v>
      </c>
      <c r="D23" s="3">
        <v>2</v>
      </c>
      <c r="E23" s="3" t="s">
        <v>339</v>
      </c>
      <c r="F23" s="3" t="s">
        <v>414</v>
      </c>
      <c r="G23" s="3" t="s">
        <v>414</v>
      </c>
      <c r="H23" s="3" t="s">
        <v>371</v>
      </c>
      <c r="I23" s="3">
        <v>0</v>
      </c>
      <c r="J23" s="3">
        <v>30.824999999999999</v>
      </c>
      <c r="K23" s="11">
        <v>30.824999999999999</v>
      </c>
      <c r="L23" s="11">
        <v>30.824999999999999</v>
      </c>
      <c r="M23" s="11">
        <v>30.824999999999999</v>
      </c>
      <c r="N23" s="11">
        <v>30.824999999999999</v>
      </c>
      <c r="O23" s="11">
        <v>30.824999999999999</v>
      </c>
      <c r="P23" s="11">
        <v>30.824999999999999</v>
      </c>
      <c r="Q23" s="11">
        <v>30.824999999999999</v>
      </c>
      <c r="R23" s="11">
        <v>30.824999999999999</v>
      </c>
      <c r="S23" s="11">
        <v>30.824999999999999</v>
      </c>
      <c r="T23" s="11">
        <v>30.824999999999999</v>
      </c>
      <c r="U23" s="11">
        <v>30.824999999999999</v>
      </c>
      <c r="V23" s="11">
        <v>30.824999999999999</v>
      </c>
      <c r="W23" s="11">
        <v>30.824999999999999</v>
      </c>
      <c r="X23" s="11">
        <v>30.824999999999999</v>
      </c>
      <c r="Y23" s="11">
        <v>30.824999999999999</v>
      </c>
      <c r="Z23" s="11">
        <v>30.824999999999999</v>
      </c>
      <c r="AA23" s="11">
        <v>30.824999999999999</v>
      </c>
      <c r="AB23" s="11">
        <v>30.824999999999999</v>
      </c>
      <c r="AC23" s="11">
        <v>30.824999999999999</v>
      </c>
      <c r="AD23" s="11">
        <v>30.824999999999999</v>
      </c>
      <c r="AE23" s="11">
        <v>30.824999999999999</v>
      </c>
      <c r="AF23" s="11">
        <v>30.824999999999999</v>
      </c>
      <c r="AG23" s="11">
        <v>30.824999999999999</v>
      </c>
      <c r="AH23" s="11">
        <v>30.824999999999999</v>
      </c>
      <c r="AI23" s="11">
        <v>30.824999999999999</v>
      </c>
      <c r="AJ23" s="11">
        <v>30.824999999999999</v>
      </c>
      <c r="AK23" s="11">
        <v>30.824999999999999</v>
      </c>
      <c r="AL23" s="11">
        <v>30.824999999999999</v>
      </c>
      <c r="AM23" s="11">
        <v>30.824999999999999</v>
      </c>
      <c r="AN23" s="11">
        <v>30.824999999999999</v>
      </c>
      <c r="AO23" s="11">
        <v>30.824999999999999</v>
      </c>
      <c r="AP23" s="11">
        <v>30.824999999999999</v>
      </c>
      <c r="AQ23" s="11"/>
    </row>
    <row r="24" spans="1:43" x14ac:dyDescent="0.4">
      <c r="A24" s="3">
        <v>5</v>
      </c>
      <c r="B24" s="3" t="s">
        <v>66</v>
      </c>
      <c r="C24" s="3" t="s">
        <v>225</v>
      </c>
      <c r="D24" s="3">
        <v>3</v>
      </c>
      <c r="E24" s="3" t="s">
        <v>341</v>
      </c>
      <c r="F24" s="3" t="s">
        <v>415</v>
      </c>
      <c r="G24" s="3" t="s">
        <v>416</v>
      </c>
      <c r="H24" s="3"/>
      <c r="I24" s="3">
        <v>0</v>
      </c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11"/>
    </row>
    <row r="25" spans="1:43" hidden="1" x14ac:dyDescent="0.4">
      <c r="A25" s="3">
        <v>5</v>
      </c>
      <c r="B25" s="3" t="s">
        <v>66</v>
      </c>
      <c r="C25" s="3" t="s">
        <v>225</v>
      </c>
      <c r="D25" s="3">
        <v>4</v>
      </c>
      <c r="E25" s="3" t="s">
        <v>342</v>
      </c>
      <c r="F25" s="3"/>
      <c r="G25" s="3"/>
      <c r="H25" s="3"/>
      <c r="I25" s="3">
        <v>0</v>
      </c>
      <c r="J25" s="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idden="1" x14ac:dyDescent="0.4">
      <c r="A26" s="3">
        <v>5</v>
      </c>
      <c r="B26" s="3" t="s">
        <v>66</v>
      </c>
      <c r="C26" s="3" t="s">
        <v>225</v>
      </c>
      <c r="D26" s="3">
        <v>5</v>
      </c>
      <c r="E26" s="3" t="s">
        <v>344</v>
      </c>
      <c r="F26" s="3"/>
      <c r="G26" s="3"/>
      <c r="H26" s="3"/>
      <c r="I26" s="3">
        <v>0</v>
      </c>
      <c r="J26" s="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idden="1" x14ac:dyDescent="0.4">
      <c r="A27" s="7">
        <v>6</v>
      </c>
      <c r="B27" s="7" t="s">
        <v>67</v>
      </c>
      <c r="C27" s="7" t="s">
        <v>226</v>
      </c>
      <c r="D27" s="7">
        <v>1</v>
      </c>
      <c r="E27" s="7" t="s">
        <v>338</v>
      </c>
      <c r="F27" s="7" t="s">
        <v>412</v>
      </c>
      <c r="G27" s="7" t="s">
        <v>413</v>
      </c>
      <c r="H27" s="7" t="s">
        <v>418</v>
      </c>
      <c r="I27" s="7">
        <v>0</v>
      </c>
      <c r="J27" s="30">
        <v>46719.497799999997</v>
      </c>
      <c r="K27" s="11">
        <v>0.97790055248618779</v>
      </c>
      <c r="L27" s="11">
        <v>0.95551032276824654</v>
      </c>
      <c r="M27" s="11">
        <v>0.93341087525443445</v>
      </c>
      <c r="N27" s="11">
        <v>0.91131142774062224</v>
      </c>
      <c r="O27" s="11">
        <v>0.90404187263739455</v>
      </c>
      <c r="P27" s="11">
        <v>0.89648153533003783</v>
      </c>
      <c r="Q27" s="11">
        <v>0.88688572259377729</v>
      </c>
      <c r="R27" s="11">
        <v>0.87699912765338761</v>
      </c>
      <c r="S27" s="11">
        <v>0.86711253271299793</v>
      </c>
      <c r="T27" s="11">
        <v>0.85722593777260836</v>
      </c>
      <c r="U27" s="11">
        <v>0.85228264030241352</v>
      </c>
      <c r="V27" s="11">
        <v>0.84733934283221868</v>
      </c>
      <c r="W27" s="11">
        <v>0.84646699621983135</v>
      </c>
      <c r="X27" s="11">
        <v>0.84559464960744402</v>
      </c>
      <c r="Y27" s="11">
        <v>0.84501308519918583</v>
      </c>
      <c r="Z27" s="11">
        <v>0.8441407385867985</v>
      </c>
      <c r="AA27" s="11">
        <v>0.84326839197441117</v>
      </c>
      <c r="AB27" s="11">
        <v>0.84239604536202384</v>
      </c>
      <c r="AC27" s="11">
        <v>0.84152369874963651</v>
      </c>
      <c r="AD27" s="11">
        <v>0.84065135213724917</v>
      </c>
      <c r="AE27" s="11">
        <v>0.84006978772899099</v>
      </c>
      <c r="AF27" s="11">
        <v>0.83919744111660366</v>
      </c>
      <c r="AG27" s="11">
        <v>0.83832509450421633</v>
      </c>
      <c r="AH27" s="11">
        <v>0.837452747891829</v>
      </c>
      <c r="AI27" s="11">
        <v>0.83658040127944167</v>
      </c>
      <c r="AJ27" s="11">
        <v>0.83570805466705433</v>
      </c>
      <c r="AK27" s="11">
        <v>0.83512649025879615</v>
      </c>
      <c r="AL27" s="11">
        <v>0.83425414364640882</v>
      </c>
      <c r="AM27" s="11">
        <v>0.83338179703402149</v>
      </c>
      <c r="AN27" s="11">
        <v>0.83250945042163416</v>
      </c>
      <c r="AO27" s="11">
        <v>0.83163710380924682</v>
      </c>
      <c r="AP27" s="11">
        <v>0.8307647571968596</v>
      </c>
      <c r="AQ27" s="11"/>
    </row>
    <row r="28" spans="1:43" hidden="1" x14ac:dyDescent="0.4">
      <c r="A28" s="7">
        <v>6</v>
      </c>
      <c r="B28" s="7" t="s">
        <v>67</v>
      </c>
      <c r="C28" s="7" t="s">
        <v>226</v>
      </c>
      <c r="D28" s="7">
        <v>2</v>
      </c>
      <c r="E28" s="7" t="s">
        <v>339</v>
      </c>
      <c r="F28" s="7" t="s">
        <v>414</v>
      </c>
      <c r="G28" s="7" t="s">
        <v>414</v>
      </c>
      <c r="H28" s="7" t="s">
        <v>371</v>
      </c>
      <c r="I28" s="7">
        <v>0</v>
      </c>
      <c r="J28" s="7">
        <v>30.824999999999999</v>
      </c>
      <c r="K28" s="11">
        <v>30.824999999999999</v>
      </c>
      <c r="L28" s="11">
        <v>30.824999999999999</v>
      </c>
      <c r="M28" s="11">
        <v>30.824999999999999</v>
      </c>
      <c r="N28" s="11">
        <v>30.824999999999999</v>
      </c>
      <c r="O28" s="11">
        <v>30.824999999999999</v>
      </c>
      <c r="P28" s="11">
        <v>30.824999999999999</v>
      </c>
      <c r="Q28" s="11">
        <v>30.824999999999999</v>
      </c>
      <c r="R28" s="11">
        <v>30.824999999999999</v>
      </c>
      <c r="S28" s="11">
        <v>30.824999999999999</v>
      </c>
      <c r="T28" s="11">
        <v>30.824999999999999</v>
      </c>
      <c r="U28" s="11">
        <v>30.824999999999999</v>
      </c>
      <c r="V28" s="11">
        <v>30.824999999999999</v>
      </c>
      <c r="W28" s="11">
        <v>30.824999999999999</v>
      </c>
      <c r="X28" s="11">
        <v>30.824999999999999</v>
      </c>
      <c r="Y28" s="11">
        <v>30.824999999999999</v>
      </c>
      <c r="Z28" s="11">
        <v>30.824999999999999</v>
      </c>
      <c r="AA28" s="11">
        <v>30.824999999999999</v>
      </c>
      <c r="AB28" s="11">
        <v>30.824999999999999</v>
      </c>
      <c r="AC28" s="11">
        <v>30.824999999999999</v>
      </c>
      <c r="AD28" s="11">
        <v>30.824999999999999</v>
      </c>
      <c r="AE28" s="11">
        <v>30.824999999999999</v>
      </c>
      <c r="AF28" s="11">
        <v>30.824999999999999</v>
      </c>
      <c r="AG28" s="11">
        <v>30.824999999999999</v>
      </c>
      <c r="AH28" s="11">
        <v>30.824999999999999</v>
      </c>
      <c r="AI28" s="11">
        <v>30.824999999999999</v>
      </c>
      <c r="AJ28" s="11">
        <v>30.824999999999999</v>
      </c>
      <c r="AK28" s="11">
        <v>30.824999999999999</v>
      </c>
      <c r="AL28" s="11">
        <v>30.824999999999999</v>
      </c>
      <c r="AM28" s="11">
        <v>30.824999999999999</v>
      </c>
      <c r="AN28" s="11">
        <v>30.824999999999999</v>
      </c>
      <c r="AO28" s="11">
        <v>30.824999999999999</v>
      </c>
      <c r="AP28" s="11">
        <v>30.824999999999999</v>
      </c>
      <c r="AQ28" s="11"/>
    </row>
    <row r="29" spans="1:43" x14ac:dyDescent="0.4">
      <c r="A29" s="7">
        <v>6</v>
      </c>
      <c r="B29" s="7" t="s">
        <v>67</v>
      </c>
      <c r="C29" s="7" t="s">
        <v>226</v>
      </c>
      <c r="D29" s="7">
        <v>3</v>
      </c>
      <c r="E29" s="7" t="s">
        <v>341</v>
      </c>
      <c r="F29" s="7" t="s">
        <v>415</v>
      </c>
      <c r="G29" s="7" t="s">
        <v>416</v>
      </c>
      <c r="H29" s="7"/>
      <c r="I29" s="7">
        <v>0</v>
      </c>
      <c r="J29" s="3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11"/>
    </row>
    <row r="30" spans="1:43" hidden="1" x14ac:dyDescent="0.4">
      <c r="A30" s="7">
        <v>6</v>
      </c>
      <c r="B30" s="7" t="s">
        <v>67</v>
      </c>
      <c r="C30" s="7" t="s">
        <v>226</v>
      </c>
      <c r="D30" s="7">
        <v>4</v>
      </c>
      <c r="E30" s="7" t="s">
        <v>342</v>
      </c>
      <c r="F30" s="7"/>
      <c r="G30" s="7"/>
      <c r="H30" s="7"/>
      <c r="I30" s="7">
        <v>0</v>
      </c>
      <c r="J30" s="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1:43" hidden="1" x14ac:dyDescent="0.4">
      <c r="A31" s="7">
        <v>6</v>
      </c>
      <c r="B31" s="7" t="s">
        <v>67</v>
      </c>
      <c r="C31" s="7" t="s">
        <v>226</v>
      </c>
      <c r="D31" s="7">
        <v>5</v>
      </c>
      <c r="E31" s="7" t="s">
        <v>344</v>
      </c>
      <c r="F31" s="7"/>
      <c r="G31" s="7"/>
      <c r="H31" s="7"/>
      <c r="I31" s="7">
        <v>0</v>
      </c>
      <c r="J31" s="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spans="1:43" hidden="1" x14ac:dyDescent="0.4">
      <c r="A32" s="3">
        <v>7</v>
      </c>
      <c r="B32" s="3" t="s">
        <v>68</v>
      </c>
      <c r="C32" s="3" t="s">
        <v>227</v>
      </c>
      <c r="D32" s="3">
        <v>1</v>
      </c>
      <c r="E32" s="3" t="s">
        <v>338</v>
      </c>
      <c r="F32" s="3" t="s">
        <v>412</v>
      </c>
      <c r="G32" s="3" t="s">
        <v>413</v>
      </c>
      <c r="H32" s="3" t="s">
        <v>385</v>
      </c>
      <c r="I32" s="3">
        <v>0</v>
      </c>
      <c r="J32" s="27">
        <v>10504.496300000001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1:43" hidden="1" x14ac:dyDescent="0.4">
      <c r="A33" s="3">
        <v>7</v>
      </c>
      <c r="B33" s="3" t="s">
        <v>68</v>
      </c>
      <c r="C33" s="3" t="s">
        <v>227</v>
      </c>
      <c r="D33" s="3">
        <v>2</v>
      </c>
      <c r="E33" s="3" t="s">
        <v>339</v>
      </c>
      <c r="F33" s="3" t="s">
        <v>414</v>
      </c>
      <c r="G33" s="3" t="s">
        <v>414</v>
      </c>
      <c r="H33" s="3" t="s">
        <v>371</v>
      </c>
      <c r="I33" s="3">
        <v>0</v>
      </c>
      <c r="J33" s="3">
        <v>49.32</v>
      </c>
      <c r="K33" s="11">
        <v>49.32</v>
      </c>
      <c r="L33" s="11">
        <v>49.32</v>
      </c>
      <c r="M33" s="11">
        <v>49.32</v>
      </c>
      <c r="N33" s="11">
        <v>49.32</v>
      </c>
      <c r="O33" s="11">
        <v>49.32</v>
      </c>
      <c r="P33" s="11">
        <v>49.32</v>
      </c>
      <c r="Q33" s="11">
        <v>49.32</v>
      </c>
      <c r="R33" s="11">
        <v>49.32</v>
      </c>
      <c r="S33" s="11">
        <v>49.32</v>
      </c>
      <c r="T33" s="11">
        <v>49.32</v>
      </c>
      <c r="U33" s="11">
        <v>49.32</v>
      </c>
      <c r="V33" s="11">
        <v>49.32</v>
      </c>
      <c r="W33" s="11">
        <v>49.32</v>
      </c>
      <c r="X33" s="11">
        <v>49.32</v>
      </c>
      <c r="Y33" s="11">
        <v>49.32</v>
      </c>
      <c r="Z33" s="11">
        <v>49.32</v>
      </c>
      <c r="AA33" s="11">
        <v>49.32</v>
      </c>
      <c r="AB33" s="11">
        <v>49.32</v>
      </c>
      <c r="AC33" s="11">
        <v>49.32</v>
      </c>
      <c r="AD33" s="11">
        <v>49.32</v>
      </c>
      <c r="AE33" s="11">
        <v>49.32</v>
      </c>
      <c r="AF33" s="11">
        <v>49.32</v>
      </c>
      <c r="AG33" s="11">
        <v>49.32</v>
      </c>
      <c r="AH33" s="11">
        <v>49.32</v>
      </c>
      <c r="AI33" s="11">
        <v>49.32</v>
      </c>
      <c r="AJ33" s="11">
        <v>49.32</v>
      </c>
      <c r="AK33" s="11">
        <v>49.32</v>
      </c>
      <c r="AL33" s="11">
        <v>49.32</v>
      </c>
      <c r="AM33" s="11">
        <v>49.32</v>
      </c>
      <c r="AN33" s="11">
        <v>49.32</v>
      </c>
      <c r="AO33" s="11">
        <v>49.32</v>
      </c>
      <c r="AP33" s="11">
        <v>49.32</v>
      </c>
      <c r="AQ33" s="11"/>
    </row>
    <row r="34" spans="1:43" x14ac:dyDescent="0.4">
      <c r="A34" s="3">
        <v>7</v>
      </c>
      <c r="B34" s="3" t="s">
        <v>68</v>
      </c>
      <c r="C34" s="3" t="s">
        <v>227</v>
      </c>
      <c r="D34" s="3">
        <v>3</v>
      </c>
      <c r="E34" s="3" t="s">
        <v>341</v>
      </c>
      <c r="F34" s="3" t="s">
        <v>415</v>
      </c>
      <c r="G34" s="3" t="s">
        <v>416</v>
      </c>
      <c r="H34" s="3" t="s">
        <v>371</v>
      </c>
      <c r="I34" s="3">
        <v>0</v>
      </c>
      <c r="J34" s="28">
        <v>649910</v>
      </c>
      <c r="K34" s="29">
        <v>611680</v>
      </c>
      <c r="L34" s="29">
        <v>573450</v>
      </c>
      <c r="M34" s="29">
        <v>535220</v>
      </c>
      <c r="N34" s="29">
        <v>496990</v>
      </c>
      <c r="O34" s="29">
        <v>458760</v>
      </c>
      <c r="P34" s="29">
        <v>420530</v>
      </c>
      <c r="Q34" s="29">
        <v>382300</v>
      </c>
      <c r="R34" s="29">
        <v>344070</v>
      </c>
      <c r="S34" s="29">
        <v>305840</v>
      </c>
      <c r="T34" s="29">
        <v>267610</v>
      </c>
      <c r="U34" s="29">
        <v>229380</v>
      </c>
      <c r="V34" s="29">
        <v>191150</v>
      </c>
      <c r="W34" s="29">
        <v>152920</v>
      </c>
      <c r="X34" s="29">
        <v>114690</v>
      </c>
      <c r="Y34" s="29">
        <v>76460</v>
      </c>
      <c r="Z34" s="29">
        <v>38230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11"/>
    </row>
    <row r="35" spans="1:43" hidden="1" x14ac:dyDescent="0.4">
      <c r="A35" s="3">
        <v>7</v>
      </c>
      <c r="B35" s="3" t="s">
        <v>68</v>
      </c>
      <c r="C35" s="3" t="s">
        <v>227</v>
      </c>
      <c r="D35" s="3">
        <v>4</v>
      </c>
      <c r="E35" s="3" t="s">
        <v>342</v>
      </c>
      <c r="F35" s="3"/>
      <c r="G35" s="3"/>
      <c r="H35" s="3"/>
      <c r="I35" s="3">
        <v>0</v>
      </c>
      <c r="J35" s="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1:43" hidden="1" x14ac:dyDescent="0.4">
      <c r="A36" s="3">
        <v>7</v>
      </c>
      <c r="B36" s="3" t="s">
        <v>68</v>
      </c>
      <c r="C36" s="3" t="s">
        <v>227</v>
      </c>
      <c r="D36" s="3">
        <v>5</v>
      </c>
      <c r="E36" s="3" t="s">
        <v>344</v>
      </c>
      <c r="F36" s="3"/>
      <c r="G36" s="3"/>
      <c r="H36" s="3"/>
      <c r="I36" s="3">
        <v>0</v>
      </c>
      <c r="J36" s="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spans="1:43" hidden="1" x14ac:dyDescent="0.4">
      <c r="A37" s="7">
        <v>8</v>
      </c>
      <c r="B37" s="7" t="s">
        <v>69</v>
      </c>
      <c r="C37" s="7" t="s">
        <v>228</v>
      </c>
      <c r="D37" s="7">
        <v>1</v>
      </c>
      <c r="E37" s="7" t="s">
        <v>338</v>
      </c>
      <c r="F37" s="7" t="s">
        <v>412</v>
      </c>
      <c r="G37" s="7" t="s">
        <v>413</v>
      </c>
      <c r="H37" s="7" t="s">
        <v>418</v>
      </c>
      <c r="I37" s="7">
        <v>0</v>
      </c>
      <c r="J37" s="30">
        <v>23065.8112</v>
      </c>
      <c r="K37" s="11">
        <v>0.94886180929846364</v>
      </c>
      <c r="L37" s="11">
        <v>0.89734926112393631</v>
      </c>
      <c r="M37" s="11">
        <v>0.86552887591969552</v>
      </c>
      <c r="N37" s="11">
        <v>0.83333413324246353</v>
      </c>
      <c r="O37" s="11">
        <v>0.80757545942780895</v>
      </c>
      <c r="P37" s="11">
        <v>0.78219594254092728</v>
      </c>
      <c r="Q37" s="11">
        <v>0.76287813704363183</v>
      </c>
      <c r="R37" s="11">
        <v>0.74356033154633627</v>
      </c>
      <c r="S37" s="11">
        <v>0.72424252604904071</v>
      </c>
      <c r="T37" s="11">
        <v>0.70530387747951828</v>
      </c>
      <c r="U37" s="11">
        <v>0.68598607198222272</v>
      </c>
      <c r="V37" s="11">
        <v>0.66666826648492727</v>
      </c>
      <c r="W37" s="11">
        <v>0.66515163877383532</v>
      </c>
      <c r="X37" s="11">
        <v>0.66363501106274325</v>
      </c>
      <c r="Y37" s="11">
        <v>0.6617440258786601</v>
      </c>
      <c r="Z37" s="11">
        <v>0.66022739816756815</v>
      </c>
      <c r="AA37" s="11">
        <v>0.65871077045647608</v>
      </c>
      <c r="AB37" s="11">
        <v>0.65719414274538401</v>
      </c>
      <c r="AC37" s="11">
        <v>0.65530315756130098</v>
      </c>
      <c r="AD37" s="11">
        <v>0.65378652985020902</v>
      </c>
      <c r="AE37" s="11">
        <v>0.65226990213911695</v>
      </c>
      <c r="AF37" s="11">
        <v>0.65075807388280693</v>
      </c>
      <c r="AG37" s="11">
        <v>0.64924144617171486</v>
      </c>
      <c r="AH37" s="11">
        <v>0.64734566153284978</v>
      </c>
      <c r="AI37" s="11">
        <v>0.64583383327653976</v>
      </c>
      <c r="AJ37" s="11">
        <v>0.64431720556544769</v>
      </c>
      <c r="AK37" s="11">
        <v>0.64280057785435563</v>
      </c>
      <c r="AL37" s="11">
        <v>0.6409095926702727</v>
      </c>
      <c r="AM37" s="11">
        <v>0.63939296495918063</v>
      </c>
      <c r="AN37" s="11">
        <v>0.63787633724808857</v>
      </c>
      <c r="AO37" s="11">
        <v>0.63636450899177854</v>
      </c>
      <c r="AP37" s="11">
        <v>0.63446872435291346</v>
      </c>
      <c r="AQ37" s="11"/>
    </row>
    <row r="38" spans="1:43" hidden="1" x14ac:dyDescent="0.4">
      <c r="A38" s="7">
        <v>8</v>
      </c>
      <c r="B38" s="7" t="s">
        <v>69</v>
      </c>
      <c r="C38" s="7" t="s">
        <v>228</v>
      </c>
      <c r="D38" s="7">
        <v>2</v>
      </c>
      <c r="E38" s="7" t="s">
        <v>339</v>
      </c>
      <c r="F38" s="7" t="s">
        <v>414</v>
      </c>
      <c r="G38" s="7" t="s">
        <v>414</v>
      </c>
      <c r="H38" s="7" t="s">
        <v>371</v>
      </c>
      <c r="I38" s="7">
        <v>0</v>
      </c>
      <c r="J38" s="7">
        <v>16.275600000000001</v>
      </c>
      <c r="K38" s="11">
        <v>16.275600000000001</v>
      </c>
      <c r="L38" s="11">
        <v>16.275600000000001</v>
      </c>
      <c r="M38" s="11">
        <v>16.275600000000001</v>
      </c>
      <c r="N38" s="11">
        <v>16.275600000000001</v>
      </c>
      <c r="O38" s="11">
        <v>16.275600000000001</v>
      </c>
      <c r="P38" s="11">
        <v>16.275600000000001</v>
      </c>
      <c r="Q38" s="11">
        <v>16.275600000000001</v>
      </c>
      <c r="R38" s="11">
        <v>16.275600000000001</v>
      </c>
      <c r="S38" s="11">
        <v>16.275600000000001</v>
      </c>
      <c r="T38" s="11">
        <v>16.275600000000001</v>
      </c>
      <c r="U38" s="11">
        <v>16.275600000000001</v>
      </c>
      <c r="V38" s="11">
        <v>16.275600000000001</v>
      </c>
      <c r="W38" s="11">
        <v>16.275600000000001</v>
      </c>
      <c r="X38" s="11">
        <v>16.275600000000001</v>
      </c>
      <c r="Y38" s="11">
        <v>16.275600000000001</v>
      </c>
      <c r="Z38" s="11">
        <v>16.275600000000001</v>
      </c>
      <c r="AA38" s="11">
        <v>16.275600000000001</v>
      </c>
      <c r="AB38" s="11">
        <v>16.275600000000001</v>
      </c>
      <c r="AC38" s="11">
        <v>16.275600000000001</v>
      </c>
      <c r="AD38" s="11">
        <v>16.275600000000001</v>
      </c>
      <c r="AE38" s="11">
        <v>16.275600000000001</v>
      </c>
      <c r="AF38" s="11">
        <v>16.275600000000001</v>
      </c>
      <c r="AG38" s="11">
        <v>16.275600000000001</v>
      </c>
      <c r="AH38" s="11">
        <v>16.275600000000001</v>
      </c>
      <c r="AI38" s="11">
        <v>16.275600000000001</v>
      </c>
      <c r="AJ38" s="11">
        <v>16.275600000000001</v>
      </c>
      <c r="AK38" s="11">
        <v>16.275600000000001</v>
      </c>
      <c r="AL38" s="11">
        <v>16.275600000000001</v>
      </c>
      <c r="AM38" s="11">
        <v>16.275600000000001</v>
      </c>
      <c r="AN38" s="11">
        <v>16.275600000000001</v>
      </c>
      <c r="AO38" s="11">
        <v>16.275600000000001</v>
      </c>
      <c r="AP38" s="11">
        <v>16.275600000000001</v>
      </c>
      <c r="AQ38" s="11"/>
    </row>
    <row r="39" spans="1:43" x14ac:dyDescent="0.4">
      <c r="A39" s="7">
        <v>8</v>
      </c>
      <c r="B39" s="7" t="s">
        <v>69</v>
      </c>
      <c r="C39" s="7" t="s">
        <v>228</v>
      </c>
      <c r="D39" s="7">
        <v>3</v>
      </c>
      <c r="E39" s="7" t="s">
        <v>341</v>
      </c>
      <c r="F39" s="7" t="s">
        <v>415</v>
      </c>
      <c r="G39" s="7" t="s">
        <v>416</v>
      </c>
      <c r="H39" s="7"/>
      <c r="I39" s="7">
        <v>0</v>
      </c>
      <c r="J39" s="31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11"/>
    </row>
    <row r="40" spans="1:43" hidden="1" x14ac:dyDescent="0.4">
      <c r="A40" s="7">
        <v>8</v>
      </c>
      <c r="B40" s="7" t="s">
        <v>69</v>
      </c>
      <c r="C40" s="7" t="s">
        <v>228</v>
      </c>
      <c r="D40" s="7">
        <v>4</v>
      </c>
      <c r="E40" s="7" t="s">
        <v>342</v>
      </c>
      <c r="F40" s="7"/>
      <c r="G40" s="7"/>
      <c r="H40" s="7"/>
      <c r="I40" s="7">
        <v>0</v>
      </c>
      <c r="J40" s="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hidden="1" x14ac:dyDescent="0.4">
      <c r="A41" s="7">
        <v>8</v>
      </c>
      <c r="B41" s="7" t="s">
        <v>69</v>
      </c>
      <c r="C41" s="7" t="s">
        <v>228</v>
      </c>
      <c r="D41" s="7">
        <v>5</v>
      </c>
      <c r="E41" s="7" t="s">
        <v>344</v>
      </c>
      <c r="F41" s="7"/>
      <c r="G41" s="7"/>
      <c r="H41" s="7"/>
      <c r="I41" s="7">
        <v>0</v>
      </c>
      <c r="J41" s="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hidden="1" x14ac:dyDescent="0.4">
      <c r="A42" s="3">
        <v>9</v>
      </c>
      <c r="B42" s="3" t="s">
        <v>70</v>
      </c>
      <c r="C42" s="3" t="s">
        <v>229</v>
      </c>
      <c r="D42" s="3">
        <v>1</v>
      </c>
      <c r="E42" s="3" t="s">
        <v>338</v>
      </c>
      <c r="F42" s="3" t="s">
        <v>419</v>
      </c>
      <c r="G42" s="3" t="s">
        <v>413</v>
      </c>
      <c r="H42" s="3" t="s">
        <v>418</v>
      </c>
      <c r="I42" s="3">
        <v>0</v>
      </c>
      <c r="J42" s="27">
        <v>1.0212135901361605</v>
      </c>
      <c r="K42" s="11">
        <v>0.92915117705391093</v>
      </c>
      <c r="L42" s="11">
        <v>0.87870869501872861</v>
      </c>
      <c r="M42" s="11">
        <v>0.8475493121906974</v>
      </c>
      <c r="N42" s="11">
        <v>0.81602334838821866</v>
      </c>
      <c r="O42" s="11">
        <v>0.79079975749258624</v>
      </c>
      <c r="P42" s="11">
        <v>0.76594744732748365</v>
      </c>
      <c r="Q42" s="11">
        <v>0.74703092909477997</v>
      </c>
      <c r="R42" s="11">
        <v>0.72811441086207629</v>
      </c>
      <c r="S42" s="11">
        <v>0.70919789262937249</v>
      </c>
      <c r="T42" s="11">
        <v>0.69065265512719887</v>
      </c>
      <c r="U42" s="11">
        <v>0.67173613689449518</v>
      </c>
      <c r="V42" s="11">
        <v>0.65281961866179139</v>
      </c>
      <c r="W42" s="11">
        <v>0.65133449573967117</v>
      </c>
      <c r="X42" s="11">
        <v>0.64984937281755073</v>
      </c>
      <c r="Y42" s="11">
        <v>0.64799766892098298</v>
      </c>
      <c r="Z42" s="11">
        <v>0.64651254599886276</v>
      </c>
      <c r="AA42" s="11">
        <v>0.64502742307674232</v>
      </c>
      <c r="AB42" s="11">
        <v>0.64354230015462199</v>
      </c>
      <c r="AC42" s="11">
        <v>0.64169059625805414</v>
      </c>
      <c r="AD42" s="11">
        <v>0.64020547333593392</v>
      </c>
      <c r="AE42" s="11">
        <v>0.63872035041381348</v>
      </c>
      <c r="AF42" s="11">
        <v>0.63723992724777589</v>
      </c>
      <c r="AG42" s="11">
        <v>0.63575480432565545</v>
      </c>
      <c r="AH42" s="11">
        <v>0.63389840067300507</v>
      </c>
      <c r="AI42" s="11">
        <v>0.63241797750696749</v>
      </c>
      <c r="AJ42" s="11">
        <v>0.63093285458484705</v>
      </c>
      <c r="AK42" s="11">
        <v>0.62944773166272672</v>
      </c>
      <c r="AL42" s="11">
        <v>0.62759602776615897</v>
      </c>
      <c r="AM42" s="11">
        <v>0.62611090484403864</v>
      </c>
      <c r="AN42" s="11">
        <v>0.6246257819219182</v>
      </c>
      <c r="AO42" s="11">
        <v>0.62314535875588062</v>
      </c>
      <c r="AP42" s="11">
        <v>0.62128895510323012</v>
      </c>
      <c r="AQ42" s="11"/>
    </row>
    <row r="43" spans="1:43" hidden="1" x14ac:dyDescent="0.4">
      <c r="A43" s="3">
        <v>9</v>
      </c>
      <c r="B43" s="3" t="s">
        <v>70</v>
      </c>
      <c r="C43" s="3" t="s">
        <v>229</v>
      </c>
      <c r="D43" s="3">
        <v>2</v>
      </c>
      <c r="E43" s="3" t="s">
        <v>339</v>
      </c>
      <c r="F43" s="3" t="s">
        <v>414</v>
      </c>
      <c r="G43" s="3" t="s">
        <v>414</v>
      </c>
      <c r="H43" s="3" t="s">
        <v>371</v>
      </c>
      <c r="I43" s="3">
        <v>0</v>
      </c>
      <c r="J43" s="3">
        <v>24.66</v>
      </c>
      <c r="K43" s="11">
        <v>24.66</v>
      </c>
      <c r="L43" s="11">
        <v>24.66</v>
      </c>
      <c r="M43" s="11">
        <v>24.66</v>
      </c>
      <c r="N43" s="11">
        <v>24.66</v>
      </c>
      <c r="O43" s="11">
        <v>24.66</v>
      </c>
      <c r="P43" s="11">
        <v>24.66</v>
      </c>
      <c r="Q43" s="11">
        <v>24.66</v>
      </c>
      <c r="R43" s="11">
        <v>24.66</v>
      </c>
      <c r="S43" s="11">
        <v>24.66</v>
      </c>
      <c r="T43" s="11">
        <v>24.66</v>
      </c>
      <c r="U43" s="11">
        <v>24.66</v>
      </c>
      <c r="V43" s="11">
        <v>24.66</v>
      </c>
      <c r="W43" s="11">
        <v>24.66</v>
      </c>
      <c r="X43" s="11">
        <v>24.66</v>
      </c>
      <c r="Y43" s="11">
        <v>24.66</v>
      </c>
      <c r="Z43" s="11">
        <v>24.66</v>
      </c>
      <c r="AA43" s="11">
        <v>24.66</v>
      </c>
      <c r="AB43" s="11">
        <v>24.66</v>
      </c>
      <c r="AC43" s="11">
        <v>24.66</v>
      </c>
      <c r="AD43" s="11">
        <v>24.66</v>
      </c>
      <c r="AE43" s="11">
        <v>24.66</v>
      </c>
      <c r="AF43" s="11">
        <v>24.66</v>
      </c>
      <c r="AG43" s="11">
        <v>24.66</v>
      </c>
      <c r="AH43" s="11">
        <v>24.66</v>
      </c>
      <c r="AI43" s="11">
        <v>24.66</v>
      </c>
      <c r="AJ43" s="11">
        <v>24.66</v>
      </c>
      <c r="AK43" s="11">
        <v>24.66</v>
      </c>
      <c r="AL43" s="11">
        <v>24.66</v>
      </c>
      <c r="AM43" s="11">
        <v>24.66</v>
      </c>
      <c r="AN43" s="11">
        <v>24.66</v>
      </c>
      <c r="AO43" s="11">
        <v>24.66</v>
      </c>
      <c r="AP43" s="11">
        <v>24.66</v>
      </c>
      <c r="AQ43" s="11"/>
    </row>
    <row r="44" spans="1:43" x14ac:dyDescent="0.4">
      <c r="A44" s="3">
        <v>9</v>
      </c>
      <c r="B44" s="3" t="s">
        <v>70</v>
      </c>
      <c r="C44" s="3" t="s">
        <v>229</v>
      </c>
      <c r="D44" s="3">
        <v>3</v>
      </c>
      <c r="E44" s="3" t="s">
        <v>341</v>
      </c>
      <c r="F44" s="3" t="s">
        <v>415</v>
      </c>
      <c r="G44" s="3" t="s">
        <v>416</v>
      </c>
      <c r="H44" s="3"/>
      <c r="I44" s="3">
        <v>0</v>
      </c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11"/>
    </row>
    <row r="45" spans="1:43" hidden="1" x14ac:dyDescent="0.4">
      <c r="A45" s="3">
        <v>9</v>
      </c>
      <c r="B45" s="3" t="s">
        <v>70</v>
      </c>
      <c r="C45" s="3" t="s">
        <v>229</v>
      </c>
      <c r="D45" s="3">
        <v>4</v>
      </c>
      <c r="E45" s="3" t="s">
        <v>342</v>
      </c>
      <c r="F45" s="3"/>
      <c r="G45" s="3"/>
      <c r="H45" s="3"/>
      <c r="I45" s="3">
        <v>0</v>
      </c>
      <c r="J45" s="3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hidden="1" x14ac:dyDescent="0.4">
      <c r="A46" s="3">
        <v>9</v>
      </c>
      <c r="B46" s="3" t="s">
        <v>70</v>
      </c>
      <c r="C46" s="3" t="s">
        <v>229</v>
      </c>
      <c r="D46" s="3">
        <v>5</v>
      </c>
      <c r="E46" s="3" t="s">
        <v>344</v>
      </c>
      <c r="F46" s="3"/>
      <c r="G46" s="3"/>
      <c r="H46" s="3"/>
      <c r="I46" s="3">
        <v>0</v>
      </c>
      <c r="J46" s="3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hidden="1" x14ac:dyDescent="0.4">
      <c r="A47" s="7">
        <v>10</v>
      </c>
      <c r="B47" s="7" t="s">
        <v>71</v>
      </c>
      <c r="C47" s="7" t="s">
        <v>230</v>
      </c>
      <c r="D47" s="7">
        <v>1</v>
      </c>
      <c r="E47" s="7" t="s">
        <v>338</v>
      </c>
      <c r="F47" s="7" t="s">
        <v>412</v>
      </c>
      <c r="G47" s="7" t="s">
        <v>413</v>
      </c>
      <c r="H47" s="7" t="s">
        <v>385</v>
      </c>
      <c r="I47" s="7">
        <v>0</v>
      </c>
      <c r="J47" s="30">
        <v>1153.4745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hidden="1" x14ac:dyDescent="0.4">
      <c r="A48" s="7">
        <v>10</v>
      </c>
      <c r="B48" s="7" t="s">
        <v>71</v>
      </c>
      <c r="C48" s="7" t="s">
        <v>230</v>
      </c>
      <c r="D48" s="7">
        <v>2</v>
      </c>
      <c r="E48" s="7" t="s">
        <v>339</v>
      </c>
      <c r="F48" s="7" t="s">
        <v>414</v>
      </c>
      <c r="G48" s="7" t="s">
        <v>414</v>
      </c>
      <c r="H48" s="7" t="s">
        <v>371</v>
      </c>
      <c r="I48" s="7">
        <v>0</v>
      </c>
      <c r="J48" s="7">
        <v>5.41</v>
      </c>
      <c r="K48" s="11">
        <v>5.41</v>
      </c>
      <c r="L48" s="11">
        <v>5.41</v>
      </c>
      <c r="M48" s="11">
        <v>5.41</v>
      </c>
      <c r="N48" s="11">
        <v>5.41</v>
      </c>
      <c r="O48" s="11">
        <v>5.41</v>
      </c>
      <c r="P48" s="11">
        <v>5.41</v>
      </c>
      <c r="Q48" s="11">
        <v>5.41</v>
      </c>
      <c r="R48" s="11">
        <v>5.41</v>
      </c>
      <c r="S48" s="11">
        <v>5.41</v>
      </c>
      <c r="T48" s="11">
        <v>5.41</v>
      </c>
      <c r="U48" s="11">
        <v>5.41</v>
      </c>
      <c r="V48" s="11">
        <v>5.41</v>
      </c>
      <c r="W48" s="11">
        <v>5.41</v>
      </c>
      <c r="X48" s="11">
        <v>5.41</v>
      </c>
      <c r="Y48" s="11">
        <v>5.41</v>
      </c>
      <c r="Z48" s="11">
        <v>5.41</v>
      </c>
      <c r="AA48" s="11">
        <v>5.41</v>
      </c>
      <c r="AB48" s="11">
        <v>5.41</v>
      </c>
      <c r="AC48" s="11">
        <v>5.41</v>
      </c>
      <c r="AD48" s="11">
        <v>5.41</v>
      </c>
      <c r="AE48" s="11">
        <v>5.41</v>
      </c>
      <c r="AF48" s="11">
        <v>5.41</v>
      </c>
      <c r="AG48" s="11">
        <v>5.41</v>
      </c>
      <c r="AH48" s="11">
        <v>5.41</v>
      </c>
      <c r="AI48" s="11">
        <v>5.41</v>
      </c>
      <c r="AJ48" s="11">
        <v>5.41</v>
      </c>
      <c r="AK48" s="11">
        <v>5.41</v>
      </c>
      <c r="AL48" s="11">
        <v>5.41</v>
      </c>
      <c r="AM48" s="11">
        <v>5.41</v>
      </c>
      <c r="AN48" s="11">
        <v>5.41</v>
      </c>
      <c r="AO48" s="11">
        <v>5.41</v>
      </c>
      <c r="AP48" s="11">
        <v>5.41</v>
      </c>
      <c r="AQ48" s="11"/>
    </row>
    <row r="49" spans="1:43" x14ac:dyDescent="0.4">
      <c r="A49" s="7">
        <v>10</v>
      </c>
      <c r="B49" s="7" t="s">
        <v>71</v>
      </c>
      <c r="C49" s="7" t="s">
        <v>230</v>
      </c>
      <c r="D49" s="7">
        <v>3</v>
      </c>
      <c r="E49" s="7" t="s">
        <v>341</v>
      </c>
      <c r="F49" s="7" t="s">
        <v>415</v>
      </c>
      <c r="G49" s="7" t="s">
        <v>416</v>
      </c>
      <c r="H49" s="7" t="s">
        <v>371</v>
      </c>
      <c r="I49" s="7">
        <v>0</v>
      </c>
      <c r="J49" s="31">
        <v>446464</v>
      </c>
      <c r="K49" s="29">
        <v>382683.42857142858</v>
      </c>
      <c r="L49" s="29">
        <v>318902.85714285722</v>
      </c>
      <c r="M49" s="29">
        <v>255122.28571428571</v>
      </c>
      <c r="N49" s="29">
        <v>191341.71428571429</v>
      </c>
      <c r="O49" s="29">
        <v>127561.1428571429</v>
      </c>
      <c r="P49" s="29">
        <v>63780.571428571428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11"/>
    </row>
    <row r="50" spans="1:43" hidden="1" x14ac:dyDescent="0.4">
      <c r="A50" s="7">
        <v>10</v>
      </c>
      <c r="B50" s="7" t="s">
        <v>71</v>
      </c>
      <c r="C50" s="7" t="s">
        <v>230</v>
      </c>
      <c r="D50" s="7">
        <v>4</v>
      </c>
      <c r="E50" s="7" t="s">
        <v>342</v>
      </c>
      <c r="F50" s="7"/>
      <c r="G50" s="7"/>
      <c r="H50" s="7"/>
      <c r="I50" s="7">
        <v>0</v>
      </c>
      <c r="J50" s="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hidden="1" x14ac:dyDescent="0.4">
      <c r="A51" s="7">
        <v>10</v>
      </c>
      <c r="B51" s="7" t="s">
        <v>71</v>
      </c>
      <c r="C51" s="7" t="s">
        <v>230</v>
      </c>
      <c r="D51" s="7">
        <v>5</v>
      </c>
      <c r="E51" s="7" t="s">
        <v>344</v>
      </c>
      <c r="F51" s="7"/>
      <c r="G51" s="7"/>
      <c r="H51" s="7"/>
      <c r="I51" s="7">
        <v>0</v>
      </c>
      <c r="J51" s="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hidden="1" x14ac:dyDescent="0.4">
      <c r="A52" s="3">
        <v>11</v>
      </c>
      <c r="B52" s="3" t="s">
        <v>72</v>
      </c>
      <c r="C52" s="3" t="s">
        <v>231</v>
      </c>
      <c r="D52" s="3">
        <v>1</v>
      </c>
      <c r="E52" s="3" t="s">
        <v>338</v>
      </c>
      <c r="F52" s="3" t="s">
        <v>412</v>
      </c>
      <c r="G52" s="3" t="s">
        <v>413</v>
      </c>
      <c r="H52" s="3" t="s">
        <v>385</v>
      </c>
      <c r="I52" s="3">
        <v>0</v>
      </c>
      <c r="J52" s="27">
        <v>742.13390000000004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hidden="1" x14ac:dyDescent="0.4">
      <c r="A53" s="3">
        <v>11</v>
      </c>
      <c r="B53" s="3" t="s">
        <v>72</v>
      </c>
      <c r="C53" s="3" t="s">
        <v>231</v>
      </c>
      <c r="D53" s="3">
        <v>2</v>
      </c>
      <c r="E53" s="3" t="s">
        <v>339</v>
      </c>
      <c r="F53" s="3" t="s">
        <v>414</v>
      </c>
      <c r="G53" s="3" t="s">
        <v>414</v>
      </c>
      <c r="H53" s="3" t="s">
        <v>371</v>
      </c>
      <c r="I53" s="3">
        <v>0</v>
      </c>
      <c r="J53" s="3">
        <v>1.7853000000000001</v>
      </c>
      <c r="K53" s="11">
        <v>1.7853000000000001</v>
      </c>
      <c r="L53" s="11">
        <v>1.7853000000000001</v>
      </c>
      <c r="M53" s="11">
        <v>1.7853000000000001</v>
      </c>
      <c r="N53" s="11">
        <v>1.7853000000000001</v>
      </c>
      <c r="O53" s="11">
        <v>1.7853000000000001</v>
      </c>
      <c r="P53" s="11">
        <v>1.7853000000000001</v>
      </c>
      <c r="Q53" s="11">
        <v>1.7853000000000001</v>
      </c>
      <c r="R53" s="11">
        <v>1.7853000000000001</v>
      </c>
      <c r="S53" s="11">
        <v>1.7853000000000001</v>
      </c>
      <c r="T53" s="11">
        <v>1.7853000000000001</v>
      </c>
      <c r="U53" s="11">
        <v>1.7853000000000001</v>
      </c>
      <c r="V53" s="11">
        <v>1.7853000000000001</v>
      </c>
      <c r="W53" s="11">
        <v>1.7853000000000001</v>
      </c>
      <c r="X53" s="11">
        <v>1.7853000000000001</v>
      </c>
      <c r="Y53" s="11">
        <v>1.7853000000000001</v>
      </c>
      <c r="Z53" s="11">
        <v>1.7853000000000001</v>
      </c>
      <c r="AA53" s="11">
        <v>1.7853000000000001</v>
      </c>
      <c r="AB53" s="11">
        <v>1.7853000000000001</v>
      </c>
      <c r="AC53" s="11">
        <v>1.7853000000000001</v>
      </c>
      <c r="AD53" s="11">
        <v>1.7853000000000001</v>
      </c>
      <c r="AE53" s="11">
        <v>1.7853000000000001</v>
      </c>
      <c r="AF53" s="11">
        <v>1.7853000000000001</v>
      </c>
      <c r="AG53" s="11">
        <v>1.7853000000000001</v>
      </c>
      <c r="AH53" s="11">
        <v>1.7853000000000001</v>
      </c>
      <c r="AI53" s="11">
        <v>1.7853000000000001</v>
      </c>
      <c r="AJ53" s="11">
        <v>1.7853000000000001</v>
      </c>
      <c r="AK53" s="11">
        <v>1.7853000000000001</v>
      </c>
      <c r="AL53" s="11">
        <v>1.7853000000000001</v>
      </c>
      <c r="AM53" s="11">
        <v>1.7853000000000001</v>
      </c>
      <c r="AN53" s="11">
        <v>1.7853000000000001</v>
      </c>
      <c r="AO53" s="11">
        <v>1.7853000000000001</v>
      </c>
      <c r="AP53" s="11">
        <v>1.7853000000000001</v>
      </c>
      <c r="AQ53" s="11"/>
    </row>
    <row r="54" spans="1:43" x14ac:dyDescent="0.4">
      <c r="A54" s="3">
        <v>11</v>
      </c>
      <c r="B54" s="3" t="s">
        <v>72</v>
      </c>
      <c r="C54" s="3" t="s">
        <v>231</v>
      </c>
      <c r="D54" s="3">
        <v>3</v>
      </c>
      <c r="E54" s="3" t="s">
        <v>341</v>
      </c>
      <c r="F54" s="3" t="s">
        <v>415</v>
      </c>
      <c r="G54" s="3" t="s">
        <v>416</v>
      </c>
      <c r="H54" s="3"/>
      <c r="I54" s="3">
        <v>0</v>
      </c>
      <c r="J54" s="2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11"/>
    </row>
    <row r="55" spans="1:43" hidden="1" x14ac:dyDescent="0.4">
      <c r="A55" s="3">
        <v>11</v>
      </c>
      <c r="B55" s="3" t="s">
        <v>72</v>
      </c>
      <c r="C55" s="3" t="s">
        <v>231</v>
      </c>
      <c r="D55" s="3">
        <v>4</v>
      </c>
      <c r="E55" s="3" t="s">
        <v>342</v>
      </c>
      <c r="F55" s="3"/>
      <c r="G55" s="3"/>
      <c r="H55" s="3"/>
      <c r="I55" s="3">
        <v>0</v>
      </c>
      <c r="J55" s="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hidden="1" x14ac:dyDescent="0.4">
      <c r="A56" s="3">
        <v>11</v>
      </c>
      <c r="B56" s="3" t="s">
        <v>72</v>
      </c>
      <c r="C56" s="3" t="s">
        <v>231</v>
      </c>
      <c r="D56" s="3">
        <v>5</v>
      </c>
      <c r="E56" s="3" t="s">
        <v>344</v>
      </c>
      <c r="F56" s="3"/>
      <c r="G56" s="3"/>
      <c r="H56" s="3"/>
      <c r="I56" s="3">
        <v>0</v>
      </c>
      <c r="J56" s="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hidden="1" x14ac:dyDescent="0.4">
      <c r="A57" s="7">
        <v>12</v>
      </c>
      <c r="B57" s="7" t="s">
        <v>73</v>
      </c>
      <c r="C57" s="7" t="s">
        <v>232</v>
      </c>
      <c r="D57" s="7">
        <v>1</v>
      </c>
      <c r="E57" s="7" t="s">
        <v>338</v>
      </c>
      <c r="F57" s="7" t="s">
        <v>412</v>
      </c>
      <c r="G57" s="7" t="s">
        <v>413</v>
      </c>
      <c r="H57" s="7" t="s">
        <v>385</v>
      </c>
      <c r="I57" s="7">
        <v>0</v>
      </c>
      <c r="J57" s="30">
        <v>106586.05740000001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 t="s">
        <v>420</v>
      </c>
    </row>
    <row r="58" spans="1:43" hidden="1" x14ac:dyDescent="0.4">
      <c r="A58" s="7">
        <v>12</v>
      </c>
      <c r="B58" s="7" t="s">
        <v>73</v>
      </c>
      <c r="C58" s="7" t="s">
        <v>232</v>
      </c>
      <c r="D58" s="7">
        <v>2</v>
      </c>
      <c r="E58" s="7" t="s">
        <v>339</v>
      </c>
      <c r="F58" s="7" t="s">
        <v>414</v>
      </c>
      <c r="G58" s="7" t="s">
        <v>414</v>
      </c>
      <c r="H58" s="7" t="s">
        <v>371</v>
      </c>
      <c r="I58" s="7">
        <v>0</v>
      </c>
      <c r="J58" s="7">
        <v>171.78</v>
      </c>
      <c r="K58" s="11">
        <v>171.78</v>
      </c>
      <c r="L58" s="11">
        <v>171.78</v>
      </c>
      <c r="M58" s="11">
        <v>171.78</v>
      </c>
      <c r="N58" s="11">
        <v>171.78</v>
      </c>
      <c r="O58" s="11">
        <v>171.78</v>
      </c>
      <c r="P58" s="11">
        <v>171.78</v>
      </c>
      <c r="Q58" s="11">
        <v>171.78</v>
      </c>
      <c r="R58" s="11">
        <v>171.78</v>
      </c>
      <c r="S58" s="11">
        <v>171.78</v>
      </c>
      <c r="T58" s="11">
        <v>171.78</v>
      </c>
      <c r="U58" s="11">
        <v>171.78</v>
      </c>
      <c r="V58" s="11">
        <v>171.78</v>
      </c>
      <c r="W58" s="11">
        <v>171.78</v>
      </c>
      <c r="X58" s="11">
        <v>171.78</v>
      </c>
      <c r="Y58" s="11">
        <v>171.78</v>
      </c>
      <c r="Z58" s="11">
        <v>171.78</v>
      </c>
      <c r="AA58" s="11">
        <v>171.78</v>
      </c>
      <c r="AB58" s="11">
        <v>171.78</v>
      </c>
      <c r="AC58" s="11">
        <v>171.78</v>
      </c>
      <c r="AD58" s="11">
        <v>171.78</v>
      </c>
      <c r="AE58" s="11">
        <v>171.78</v>
      </c>
      <c r="AF58" s="11">
        <v>171.78</v>
      </c>
      <c r="AG58" s="11">
        <v>171.78</v>
      </c>
      <c r="AH58" s="11">
        <v>171.78</v>
      </c>
      <c r="AI58" s="11">
        <v>171.78</v>
      </c>
      <c r="AJ58" s="11">
        <v>171.78</v>
      </c>
      <c r="AK58" s="11">
        <v>171.78</v>
      </c>
      <c r="AL58" s="11">
        <v>171.78</v>
      </c>
      <c r="AM58" s="11">
        <v>171.78</v>
      </c>
      <c r="AN58" s="11">
        <v>171.78</v>
      </c>
      <c r="AO58" s="11">
        <v>171.78</v>
      </c>
      <c r="AP58" s="11">
        <v>171.78</v>
      </c>
      <c r="AQ58" s="11"/>
    </row>
    <row r="59" spans="1:43" x14ac:dyDescent="0.4">
      <c r="A59" s="7">
        <v>12</v>
      </c>
      <c r="B59" s="7" t="s">
        <v>73</v>
      </c>
      <c r="C59" s="7" t="s">
        <v>232</v>
      </c>
      <c r="D59" s="7">
        <v>3</v>
      </c>
      <c r="E59" s="7" t="s">
        <v>341</v>
      </c>
      <c r="F59" s="7" t="s">
        <v>415</v>
      </c>
      <c r="G59" s="7" t="s">
        <v>416</v>
      </c>
      <c r="H59" s="7" t="s">
        <v>371</v>
      </c>
      <c r="I59" s="7">
        <v>0</v>
      </c>
      <c r="J59" s="31">
        <f>10188*(0.652434236356498)</f>
        <v>6647.0000000000018</v>
      </c>
      <c r="K59" s="29">
        <f>9460.28571428571*(0.652434236356498)</f>
        <v>6172.2142857142844</v>
      </c>
      <c r="L59" s="29">
        <f>8732.57142857143*(0.652434236356498)</f>
        <v>5697.4285714285734</v>
      </c>
      <c r="M59" s="29">
        <f>8004.85714285714*(0.652434236356498)</f>
        <v>5222.6428571428569</v>
      </c>
      <c r="N59" s="29">
        <f>7277.14285714286*(0.652434236356498)</f>
        <v>4747.8571428571458</v>
      </c>
      <c r="O59" s="29">
        <f>6549.42857142857*(0.652434236356498)</f>
        <v>4273.0714285714284</v>
      </c>
      <c r="P59" s="29">
        <f>5821.71428571429*(0.652434236356498)</f>
        <v>3798.2857142857179</v>
      </c>
      <c r="Q59" s="29">
        <f>5094*(0.652434236356498)</f>
        <v>3323.5000000000009</v>
      </c>
      <c r="R59" s="29">
        <f>4366.28571428571*(0.652434236356498)</f>
        <v>2848.7142857142835</v>
      </c>
      <c r="S59" s="29">
        <f>3638.57142857143*(0.652434236356498)</f>
        <v>2373.9285714285729</v>
      </c>
      <c r="T59" s="29">
        <f>2910.85714285714*(0.652434236356498)</f>
        <v>1899.1428571428557</v>
      </c>
      <c r="U59" s="29">
        <f>2183.14285714286*(0.652434236356498)</f>
        <v>1424.3571428571452</v>
      </c>
      <c r="V59" s="29">
        <f>1455.42857142857*(0.652434236356498)</f>
        <v>949.57142857142787</v>
      </c>
      <c r="W59" s="29">
        <f>727.714285714286*(0.652434236356498)</f>
        <v>474.78571428571462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11"/>
    </row>
    <row r="60" spans="1:43" hidden="1" x14ac:dyDescent="0.4">
      <c r="A60" s="7">
        <v>12</v>
      </c>
      <c r="B60" s="7" t="s">
        <v>73</v>
      </c>
      <c r="C60" s="7" t="s">
        <v>232</v>
      </c>
      <c r="D60" s="7">
        <v>4</v>
      </c>
      <c r="E60" s="7" t="s">
        <v>342</v>
      </c>
      <c r="F60" s="7"/>
      <c r="G60" s="7"/>
      <c r="H60" s="7"/>
      <c r="I60" s="7">
        <v>0</v>
      </c>
      <c r="J60" s="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43" hidden="1" x14ac:dyDescent="0.4">
      <c r="A61" s="7">
        <v>12</v>
      </c>
      <c r="B61" s="7" t="s">
        <v>73</v>
      </c>
      <c r="C61" s="7" t="s">
        <v>232</v>
      </c>
      <c r="D61" s="7">
        <v>5</v>
      </c>
      <c r="E61" s="7" t="s">
        <v>344</v>
      </c>
      <c r="F61" s="7"/>
      <c r="G61" s="7"/>
      <c r="H61" s="7"/>
      <c r="I61" s="7">
        <v>0</v>
      </c>
      <c r="J61" s="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hidden="1" x14ac:dyDescent="0.4">
      <c r="A62" s="3">
        <v>13</v>
      </c>
      <c r="B62" s="3" t="s">
        <v>74</v>
      </c>
      <c r="C62" s="3" t="s">
        <v>233</v>
      </c>
      <c r="D62" s="3">
        <v>1</v>
      </c>
      <c r="E62" s="3" t="s">
        <v>338</v>
      </c>
      <c r="F62" s="3" t="s">
        <v>421</v>
      </c>
      <c r="G62" s="3" t="s">
        <v>413</v>
      </c>
      <c r="H62" s="3" t="s">
        <v>385</v>
      </c>
      <c r="I62" s="3">
        <v>0</v>
      </c>
      <c r="J62" s="27">
        <v>1.1047366872609592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hidden="1" x14ac:dyDescent="0.4">
      <c r="A63" s="3">
        <v>13</v>
      </c>
      <c r="B63" s="3" t="s">
        <v>74</v>
      </c>
      <c r="C63" s="3" t="s">
        <v>233</v>
      </c>
      <c r="D63" s="3">
        <v>2</v>
      </c>
      <c r="E63" s="3" t="s">
        <v>339</v>
      </c>
      <c r="F63" s="3" t="s">
        <v>414</v>
      </c>
      <c r="G63" s="3" t="s">
        <v>414</v>
      </c>
      <c r="H63" s="3" t="s">
        <v>371</v>
      </c>
      <c r="I63" s="3">
        <v>0</v>
      </c>
      <c r="J63" s="3">
        <v>100.77</v>
      </c>
      <c r="K63" s="11">
        <v>100.77</v>
      </c>
      <c r="L63" s="11">
        <v>100.77</v>
      </c>
      <c r="M63" s="11">
        <v>100.77</v>
      </c>
      <c r="N63" s="11">
        <v>100.77</v>
      </c>
      <c r="O63" s="11">
        <v>100.77</v>
      </c>
      <c r="P63" s="11">
        <v>100.77</v>
      </c>
      <c r="Q63" s="11">
        <v>100.77</v>
      </c>
      <c r="R63" s="11">
        <v>100.77</v>
      </c>
      <c r="S63" s="11">
        <v>100.77</v>
      </c>
      <c r="T63" s="11">
        <v>100.77</v>
      </c>
      <c r="U63" s="11">
        <v>100.77</v>
      </c>
      <c r="V63" s="11">
        <v>100.77</v>
      </c>
      <c r="W63" s="11">
        <v>100.77</v>
      </c>
      <c r="X63" s="11">
        <v>100.77</v>
      </c>
      <c r="Y63" s="11">
        <v>100.77</v>
      </c>
      <c r="Z63" s="11">
        <v>100.77</v>
      </c>
      <c r="AA63" s="11">
        <v>100.77</v>
      </c>
      <c r="AB63" s="11">
        <v>100.77</v>
      </c>
      <c r="AC63" s="11">
        <v>100.77</v>
      </c>
      <c r="AD63" s="11">
        <v>100.77</v>
      </c>
      <c r="AE63" s="11">
        <v>100.77</v>
      </c>
      <c r="AF63" s="11">
        <v>100.77</v>
      </c>
      <c r="AG63" s="11">
        <v>100.77</v>
      </c>
      <c r="AH63" s="11">
        <v>100.77</v>
      </c>
      <c r="AI63" s="11">
        <v>100.77</v>
      </c>
      <c r="AJ63" s="11">
        <v>100.77</v>
      </c>
      <c r="AK63" s="11">
        <v>100.77</v>
      </c>
      <c r="AL63" s="11">
        <v>100.77</v>
      </c>
      <c r="AM63" s="11">
        <v>100.77</v>
      </c>
      <c r="AN63" s="11">
        <v>100.77</v>
      </c>
      <c r="AO63" s="11">
        <v>100.77</v>
      </c>
      <c r="AP63" s="11">
        <v>100.77</v>
      </c>
      <c r="AQ63" s="11"/>
    </row>
    <row r="64" spans="1:43" x14ac:dyDescent="0.4">
      <c r="A64" s="3">
        <v>13</v>
      </c>
      <c r="B64" s="3" t="s">
        <v>74</v>
      </c>
      <c r="C64" s="3" t="s">
        <v>233</v>
      </c>
      <c r="D64" s="3">
        <v>3</v>
      </c>
      <c r="E64" s="3" t="s">
        <v>341</v>
      </c>
      <c r="F64" s="3" t="s">
        <v>415</v>
      </c>
      <c r="G64" s="3" t="s">
        <v>416</v>
      </c>
      <c r="H64" s="3"/>
      <c r="I64" s="3">
        <v>0</v>
      </c>
      <c r="J64" s="2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11"/>
    </row>
    <row r="65" spans="1:43" hidden="1" x14ac:dyDescent="0.4">
      <c r="A65" s="3">
        <v>13</v>
      </c>
      <c r="B65" s="3" t="s">
        <v>74</v>
      </c>
      <c r="C65" s="3" t="s">
        <v>233</v>
      </c>
      <c r="D65" s="3">
        <v>4</v>
      </c>
      <c r="E65" s="3" t="s">
        <v>342</v>
      </c>
      <c r="F65" s="3"/>
      <c r="G65" s="3"/>
      <c r="H65" s="3"/>
      <c r="I65" s="3">
        <v>0</v>
      </c>
      <c r="J65" s="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3" hidden="1" x14ac:dyDescent="0.4">
      <c r="A66" s="3">
        <v>13</v>
      </c>
      <c r="B66" s="3" t="s">
        <v>74</v>
      </c>
      <c r="C66" s="3" t="s">
        <v>233</v>
      </c>
      <c r="D66" s="3">
        <v>5</v>
      </c>
      <c r="E66" s="3" t="s">
        <v>344</v>
      </c>
      <c r="F66" s="3"/>
      <c r="G66" s="3"/>
      <c r="H66" s="3"/>
      <c r="I66" s="3">
        <v>0</v>
      </c>
      <c r="J66" s="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1:43" hidden="1" x14ac:dyDescent="0.4">
      <c r="A67" s="7">
        <v>14</v>
      </c>
      <c r="B67" s="7" t="s">
        <v>75</v>
      </c>
      <c r="C67" s="7" t="s">
        <v>234</v>
      </c>
      <c r="D67" s="7">
        <v>1</v>
      </c>
      <c r="E67" s="7" t="s">
        <v>338</v>
      </c>
      <c r="F67" s="7" t="s">
        <v>421</v>
      </c>
      <c r="G67" s="7" t="s">
        <v>413</v>
      </c>
      <c r="H67" s="7" t="s">
        <v>418</v>
      </c>
      <c r="I67" s="7">
        <v>0</v>
      </c>
      <c r="J67" s="30">
        <v>1.9173286260664901</v>
      </c>
      <c r="K67" s="11">
        <v>0.95550099739143779</v>
      </c>
      <c r="L67" s="11">
        <v>0.91084854994629427</v>
      </c>
      <c r="M67" s="11">
        <v>0.86634954733773206</v>
      </c>
      <c r="N67" s="11">
        <v>0.82185054472916985</v>
      </c>
      <c r="O67" s="11">
        <v>0.80696639558078875</v>
      </c>
      <c r="P67" s="11">
        <v>0.79208224643240754</v>
      </c>
      <c r="Q67" s="11">
        <v>0.7722878625134264</v>
      </c>
      <c r="R67" s="11">
        <v>0.75249347859444526</v>
      </c>
      <c r="S67" s="11">
        <v>0.73269909467546412</v>
      </c>
      <c r="T67" s="11">
        <v>0.7129047107564831</v>
      </c>
      <c r="U67" s="11">
        <v>0.70293079637870182</v>
      </c>
      <c r="V67" s="11">
        <v>0.69311032683750196</v>
      </c>
      <c r="W67" s="11">
        <v>0.69142243363510814</v>
      </c>
      <c r="X67" s="11">
        <v>0.68973454043271443</v>
      </c>
      <c r="Y67" s="11">
        <v>0.68804664723032072</v>
      </c>
      <c r="Z67" s="11">
        <v>0.68635875402792701</v>
      </c>
      <c r="AA67" s="11">
        <v>0.6848243056621145</v>
      </c>
      <c r="AB67" s="11">
        <v>0.68313641245972068</v>
      </c>
      <c r="AC67" s="11">
        <v>0.68144851925732697</v>
      </c>
      <c r="AD67" s="11">
        <v>0.67976062605493326</v>
      </c>
      <c r="AE67" s="11">
        <v>0.67807273285253955</v>
      </c>
      <c r="AF67" s="11">
        <v>0.67638483965014573</v>
      </c>
      <c r="AG67" s="11">
        <v>0.67485039128433333</v>
      </c>
      <c r="AH67" s="11">
        <v>0.67316249808193951</v>
      </c>
      <c r="AI67" s="11">
        <v>0.6714746048795458</v>
      </c>
      <c r="AJ67" s="11">
        <v>0.66978671167715209</v>
      </c>
      <c r="AK67" s="11">
        <v>0.66809881847475827</v>
      </c>
      <c r="AL67" s="11">
        <v>0.66641092527236456</v>
      </c>
      <c r="AM67" s="11">
        <v>0.66487647690655205</v>
      </c>
      <c r="AN67" s="11">
        <v>0.66318858370415834</v>
      </c>
      <c r="AO67" s="11">
        <v>0.66150069050176463</v>
      </c>
      <c r="AP67" s="11">
        <v>0.65981279729937092</v>
      </c>
      <c r="AQ67" s="11"/>
    </row>
    <row r="68" spans="1:43" hidden="1" x14ac:dyDescent="0.4">
      <c r="A68" s="7">
        <v>14</v>
      </c>
      <c r="B68" s="7" t="s">
        <v>75</v>
      </c>
      <c r="C68" s="7" t="s">
        <v>234</v>
      </c>
      <c r="D68" s="7">
        <v>2</v>
      </c>
      <c r="E68" s="7" t="s">
        <v>339</v>
      </c>
      <c r="F68" s="7" t="s">
        <v>414</v>
      </c>
      <c r="G68" s="7" t="s">
        <v>414</v>
      </c>
      <c r="H68" s="7" t="s">
        <v>371</v>
      </c>
      <c r="I68" s="7">
        <v>0</v>
      </c>
      <c r="J68" s="7">
        <v>56.687399999999997</v>
      </c>
      <c r="K68" s="11">
        <v>56.687399999999997</v>
      </c>
      <c r="L68" s="11">
        <v>56.687399999999997</v>
      </c>
      <c r="M68" s="11">
        <v>56.687399999999997</v>
      </c>
      <c r="N68" s="11">
        <v>56.687399999999997</v>
      </c>
      <c r="O68" s="11">
        <v>56.687399999999997</v>
      </c>
      <c r="P68" s="11">
        <v>56.687399999999997</v>
      </c>
      <c r="Q68" s="11">
        <v>56.687399999999997</v>
      </c>
      <c r="R68" s="11">
        <v>56.687399999999997</v>
      </c>
      <c r="S68" s="11">
        <v>56.687399999999997</v>
      </c>
      <c r="T68" s="11">
        <v>56.687399999999997</v>
      </c>
      <c r="U68" s="11">
        <v>56.687399999999997</v>
      </c>
      <c r="V68" s="11">
        <v>56.687399999999997</v>
      </c>
      <c r="W68" s="11">
        <v>56.687399999999997</v>
      </c>
      <c r="X68" s="11">
        <v>56.687399999999997</v>
      </c>
      <c r="Y68" s="11">
        <v>56.687399999999997</v>
      </c>
      <c r="Z68" s="11">
        <v>56.687399999999997</v>
      </c>
      <c r="AA68" s="11">
        <v>56.687399999999997</v>
      </c>
      <c r="AB68" s="11">
        <v>56.687399999999997</v>
      </c>
      <c r="AC68" s="11">
        <v>56.687399999999997</v>
      </c>
      <c r="AD68" s="11">
        <v>56.687399999999997</v>
      </c>
      <c r="AE68" s="11">
        <v>56.687399999999997</v>
      </c>
      <c r="AF68" s="11">
        <v>56.687399999999997</v>
      </c>
      <c r="AG68" s="11">
        <v>56.687399999999997</v>
      </c>
      <c r="AH68" s="11">
        <v>56.687399999999997</v>
      </c>
      <c r="AI68" s="11">
        <v>56.687399999999997</v>
      </c>
      <c r="AJ68" s="11">
        <v>56.687399999999997</v>
      </c>
      <c r="AK68" s="11">
        <v>56.687399999999997</v>
      </c>
      <c r="AL68" s="11">
        <v>56.687399999999997</v>
      </c>
      <c r="AM68" s="11">
        <v>56.687399999999997</v>
      </c>
      <c r="AN68" s="11">
        <v>56.687399999999997</v>
      </c>
      <c r="AO68" s="11">
        <v>56.687399999999997</v>
      </c>
      <c r="AP68" s="11">
        <v>56.687399999999997</v>
      </c>
      <c r="AQ68" s="11"/>
    </row>
    <row r="69" spans="1:43" x14ac:dyDescent="0.4">
      <c r="A69" s="7">
        <v>14</v>
      </c>
      <c r="B69" s="7" t="s">
        <v>75</v>
      </c>
      <c r="C69" s="7" t="s">
        <v>234</v>
      </c>
      <c r="D69" s="7">
        <v>3</v>
      </c>
      <c r="E69" s="7" t="s">
        <v>341</v>
      </c>
      <c r="F69" s="7" t="s">
        <v>415</v>
      </c>
      <c r="G69" s="7" t="s">
        <v>416</v>
      </c>
      <c r="H69" s="7"/>
      <c r="I69" s="7">
        <v>0</v>
      </c>
      <c r="J69" s="31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11"/>
    </row>
    <row r="70" spans="1:43" hidden="1" x14ac:dyDescent="0.4">
      <c r="A70" s="7">
        <v>14</v>
      </c>
      <c r="B70" s="7" t="s">
        <v>75</v>
      </c>
      <c r="C70" s="7" t="s">
        <v>234</v>
      </c>
      <c r="D70" s="7">
        <v>4</v>
      </c>
      <c r="E70" s="7" t="s">
        <v>342</v>
      </c>
      <c r="F70" s="7"/>
      <c r="G70" s="7"/>
      <c r="H70" s="7"/>
      <c r="I70" s="7">
        <v>0</v>
      </c>
      <c r="J70" s="7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 hidden="1" x14ac:dyDescent="0.4">
      <c r="A71" s="7">
        <v>14</v>
      </c>
      <c r="B71" s="7" t="s">
        <v>75</v>
      </c>
      <c r="C71" s="7" t="s">
        <v>234</v>
      </c>
      <c r="D71" s="7">
        <v>5</v>
      </c>
      <c r="E71" s="7" t="s">
        <v>344</v>
      </c>
      <c r="F71" s="7"/>
      <c r="G71" s="7"/>
      <c r="H71" s="7"/>
      <c r="I71" s="7">
        <v>0</v>
      </c>
      <c r="J71" s="7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 hidden="1" x14ac:dyDescent="0.4">
      <c r="A72" s="3">
        <v>15</v>
      </c>
      <c r="B72" s="3" t="s">
        <v>76</v>
      </c>
      <c r="C72" s="3" t="s">
        <v>235</v>
      </c>
      <c r="D72" s="3">
        <v>1</v>
      </c>
      <c r="E72" s="3" t="s">
        <v>338</v>
      </c>
      <c r="F72" s="3" t="s">
        <v>421</v>
      </c>
      <c r="G72" s="3" t="s">
        <v>413</v>
      </c>
      <c r="H72" s="3" t="s">
        <v>418</v>
      </c>
      <c r="I72" s="3">
        <v>0</v>
      </c>
      <c r="J72" s="27">
        <v>3.7502206531332747</v>
      </c>
      <c r="K72" s="11">
        <v>0.9938024633247039</v>
      </c>
      <c r="L72" s="11">
        <v>0.98752647681807482</v>
      </c>
      <c r="M72" s="11">
        <v>0.98132894014277872</v>
      </c>
      <c r="N72" s="11">
        <v>0.9751314034674825</v>
      </c>
      <c r="O72" s="11">
        <v>0.96885541696085353</v>
      </c>
      <c r="P72" s="11">
        <v>0.96265788028555743</v>
      </c>
      <c r="Q72" s="11">
        <v>0.95638189377892835</v>
      </c>
      <c r="R72" s="11">
        <v>0.95018435710363225</v>
      </c>
      <c r="S72" s="11">
        <v>0.94398682042833604</v>
      </c>
      <c r="T72" s="11">
        <v>0.93771083392170707</v>
      </c>
      <c r="U72" s="11">
        <v>0.93151329724641097</v>
      </c>
      <c r="V72" s="11">
        <v>0.92531576057111475</v>
      </c>
      <c r="W72" s="11">
        <v>0.91903977406448578</v>
      </c>
      <c r="X72" s="11">
        <v>0.91284223738918957</v>
      </c>
      <c r="Y72" s="11">
        <v>0.90664470071389347</v>
      </c>
      <c r="Z72" s="11">
        <v>0.9003687142072645</v>
      </c>
      <c r="AA72" s="11">
        <v>0.89417117753196829</v>
      </c>
      <c r="AB72" s="11">
        <v>0.88797364085667219</v>
      </c>
      <c r="AC72" s="11">
        <v>0.8816976543500431</v>
      </c>
      <c r="AD72" s="11">
        <v>0.875500117674747</v>
      </c>
      <c r="AE72" s="11">
        <v>0.8693025809994509</v>
      </c>
      <c r="AF72" s="11">
        <v>0.86302659449282182</v>
      </c>
      <c r="AG72" s="11">
        <v>0.85682905781752572</v>
      </c>
      <c r="AH72" s="11">
        <v>0.85055307131089664</v>
      </c>
      <c r="AI72" s="11">
        <v>0.84435553463560054</v>
      </c>
      <c r="AJ72" s="11">
        <v>0.83815799796030444</v>
      </c>
      <c r="AK72" s="11">
        <v>0.83188201145367535</v>
      </c>
      <c r="AL72" s="11">
        <v>0.82568447477837925</v>
      </c>
      <c r="AM72" s="11">
        <v>0.81948693810308304</v>
      </c>
      <c r="AN72" s="11">
        <v>0.81321095159645407</v>
      </c>
      <c r="AO72" s="11">
        <v>0.80701341492115797</v>
      </c>
      <c r="AP72" s="11">
        <v>0.80081587824586176</v>
      </c>
      <c r="AQ72" s="11"/>
    </row>
    <row r="73" spans="1:43" hidden="1" x14ac:dyDescent="0.4">
      <c r="A73" s="3">
        <v>15</v>
      </c>
      <c r="B73" s="3" t="s">
        <v>76</v>
      </c>
      <c r="C73" s="3" t="s">
        <v>235</v>
      </c>
      <c r="D73" s="3">
        <v>2</v>
      </c>
      <c r="E73" s="3" t="s">
        <v>339</v>
      </c>
      <c r="F73" s="3" t="s">
        <v>414</v>
      </c>
      <c r="G73" s="3" t="s">
        <v>414</v>
      </c>
      <c r="H73" s="3" t="s">
        <v>371</v>
      </c>
      <c r="I73" s="3">
        <v>0</v>
      </c>
      <c r="J73" s="3">
        <v>56.687399999999997</v>
      </c>
      <c r="K73" s="11">
        <v>56.687399999999997</v>
      </c>
      <c r="L73" s="11">
        <v>56.687399999999997</v>
      </c>
      <c r="M73" s="11">
        <v>56.687399999999997</v>
      </c>
      <c r="N73" s="11">
        <v>56.687399999999997</v>
      </c>
      <c r="O73" s="11">
        <v>56.687399999999997</v>
      </c>
      <c r="P73" s="11">
        <v>56.687399999999997</v>
      </c>
      <c r="Q73" s="11">
        <v>56.687399999999997</v>
      </c>
      <c r="R73" s="11">
        <v>56.687399999999997</v>
      </c>
      <c r="S73" s="11">
        <v>56.687399999999997</v>
      </c>
      <c r="T73" s="11">
        <v>56.687399999999997</v>
      </c>
      <c r="U73" s="11">
        <v>56.687399999999997</v>
      </c>
      <c r="V73" s="11">
        <v>56.687399999999997</v>
      </c>
      <c r="W73" s="11">
        <v>56.687399999999997</v>
      </c>
      <c r="X73" s="11">
        <v>56.687399999999997</v>
      </c>
      <c r="Y73" s="11">
        <v>56.687399999999997</v>
      </c>
      <c r="Z73" s="11">
        <v>56.687399999999997</v>
      </c>
      <c r="AA73" s="11">
        <v>56.687399999999997</v>
      </c>
      <c r="AB73" s="11">
        <v>56.687399999999997</v>
      </c>
      <c r="AC73" s="11">
        <v>56.687399999999997</v>
      </c>
      <c r="AD73" s="11">
        <v>56.687399999999997</v>
      </c>
      <c r="AE73" s="11">
        <v>56.687399999999997</v>
      </c>
      <c r="AF73" s="11">
        <v>56.687399999999997</v>
      </c>
      <c r="AG73" s="11">
        <v>56.687399999999997</v>
      </c>
      <c r="AH73" s="11">
        <v>56.687399999999997</v>
      </c>
      <c r="AI73" s="11">
        <v>56.687399999999997</v>
      </c>
      <c r="AJ73" s="11">
        <v>56.687399999999997</v>
      </c>
      <c r="AK73" s="11">
        <v>56.687399999999997</v>
      </c>
      <c r="AL73" s="11">
        <v>56.687399999999997</v>
      </c>
      <c r="AM73" s="11">
        <v>56.687399999999997</v>
      </c>
      <c r="AN73" s="11">
        <v>56.687399999999997</v>
      </c>
      <c r="AO73" s="11">
        <v>56.687399999999997</v>
      </c>
      <c r="AP73" s="11">
        <v>56.687399999999997</v>
      </c>
      <c r="AQ73" s="11"/>
    </row>
    <row r="74" spans="1:43" x14ac:dyDescent="0.4">
      <c r="A74" s="3">
        <v>15</v>
      </c>
      <c r="B74" s="3" t="s">
        <v>76</v>
      </c>
      <c r="C74" s="3" t="s">
        <v>235</v>
      </c>
      <c r="D74" s="3">
        <v>3</v>
      </c>
      <c r="E74" s="3" t="s">
        <v>341</v>
      </c>
      <c r="F74" s="3" t="s">
        <v>415</v>
      </c>
      <c r="G74" s="3" t="s">
        <v>416</v>
      </c>
      <c r="H74" s="3"/>
      <c r="I74" s="3">
        <v>0</v>
      </c>
      <c r="J74" s="28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11"/>
    </row>
    <row r="75" spans="1:43" hidden="1" x14ac:dyDescent="0.4">
      <c r="A75" s="3">
        <v>15</v>
      </c>
      <c r="B75" s="3" t="s">
        <v>76</v>
      </c>
      <c r="C75" s="3" t="s">
        <v>235</v>
      </c>
      <c r="D75" s="3">
        <v>4</v>
      </c>
      <c r="E75" s="3" t="s">
        <v>342</v>
      </c>
      <c r="F75" s="3"/>
      <c r="G75" s="3"/>
      <c r="H75" s="3"/>
      <c r="I75" s="3">
        <v>0</v>
      </c>
      <c r="J75" s="3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1:43" hidden="1" x14ac:dyDescent="0.4">
      <c r="A76" s="3">
        <v>15</v>
      </c>
      <c r="B76" s="3" t="s">
        <v>76</v>
      </c>
      <c r="C76" s="3" t="s">
        <v>235</v>
      </c>
      <c r="D76" s="3">
        <v>5</v>
      </c>
      <c r="E76" s="3" t="s">
        <v>344</v>
      </c>
      <c r="F76" s="3"/>
      <c r="G76" s="3"/>
      <c r="H76" s="3"/>
      <c r="I76" s="3">
        <v>0</v>
      </c>
      <c r="J76" s="3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spans="1:43" hidden="1" x14ac:dyDescent="0.4">
      <c r="A77" s="7">
        <v>16</v>
      </c>
      <c r="B77" s="7" t="s">
        <v>77</v>
      </c>
      <c r="C77" s="7" t="s">
        <v>236</v>
      </c>
      <c r="D77" s="7">
        <v>1</v>
      </c>
      <c r="E77" s="7" t="s">
        <v>338</v>
      </c>
      <c r="F77" s="7" t="s">
        <v>421</v>
      </c>
      <c r="G77" s="7" t="s">
        <v>413</v>
      </c>
      <c r="H77" s="7" t="s">
        <v>418</v>
      </c>
      <c r="I77" s="7">
        <v>0</v>
      </c>
      <c r="J77" s="30">
        <v>1.6190938511326862</v>
      </c>
      <c r="K77" s="11">
        <v>0.9555012447077208</v>
      </c>
      <c r="L77" s="11">
        <v>0.91084803663256586</v>
      </c>
      <c r="M77" s="11">
        <v>0.86634928134028666</v>
      </c>
      <c r="N77" s="11">
        <v>0.82185052604800757</v>
      </c>
      <c r="O77" s="11">
        <v>0.80696672905347688</v>
      </c>
      <c r="P77" s="11">
        <v>0.79208293205894642</v>
      </c>
      <c r="Q77" s="11">
        <v>0.77228753656896776</v>
      </c>
      <c r="R77" s="11">
        <v>0.7524939581705522</v>
      </c>
      <c r="S77" s="11">
        <v>0.73269856268057354</v>
      </c>
      <c r="T77" s="11">
        <v>0.71290498428215798</v>
      </c>
      <c r="U77" s="11">
        <v>0.70293096869151239</v>
      </c>
      <c r="V77" s="11">
        <v>0.69310958879217921</v>
      </c>
      <c r="W77" s="11">
        <v>0.69142151072992564</v>
      </c>
      <c r="X77" s="11">
        <v>0.68973524975923539</v>
      </c>
      <c r="Y77" s="11">
        <v>0.68804717169698182</v>
      </c>
      <c r="Z77" s="11">
        <v>0.68635909363472825</v>
      </c>
      <c r="AA77" s="11">
        <v>0.68482365126378719</v>
      </c>
      <c r="AB77" s="11">
        <v>0.68313557320153362</v>
      </c>
      <c r="AC77" s="11">
        <v>0.68144931223084326</v>
      </c>
      <c r="AD77" s="11">
        <v>0.67976123416858969</v>
      </c>
      <c r="AE77" s="11">
        <v>0.67807315610633612</v>
      </c>
      <c r="AF77" s="11">
        <v>0.67638507804408265</v>
      </c>
      <c r="AG77" s="11">
        <v>0.6748496356731416</v>
      </c>
      <c r="AH77" s="11">
        <v>0.67316155761088803</v>
      </c>
      <c r="AI77" s="11">
        <v>0.67147529664019767</v>
      </c>
      <c r="AJ77" s="11">
        <v>0.6697872185779441</v>
      </c>
      <c r="AK77" s="11">
        <v>0.66809914051569053</v>
      </c>
      <c r="AL77" s="11">
        <v>0.66641106245343706</v>
      </c>
      <c r="AM77" s="11">
        <v>0.66487562008249601</v>
      </c>
      <c r="AN77" s="11">
        <v>0.66318935911180565</v>
      </c>
      <c r="AO77" s="11">
        <v>0.66150128104955208</v>
      </c>
      <c r="AP77" s="11">
        <v>0.65981320298729851</v>
      </c>
      <c r="AQ77" s="11"/>
    </row>
    <row r="78" spans="1:43" hidden="1" x14ac:dyDescent="0.4">
      <c r="A78" s="7">
        <v>16</v>
      </c>
      <c r="B78" s="7" t="s">
        <v>77</v>
      </c>
      <c r="C78" s="7" t="s">
        <v>236</v>
      </c>
      <c r="D78" s="7">
        <v>2</v>
      </c>
      <c r="E78" s="7" t="s">
        <v>339</v>
      </c>
      <c r="F78" s="7" t="s">
        <v>414</v>
      </c>
      <c r="G78" s="7" t="s">
        <v>414</v>
      </c>
      <c r="H78" s="7" t="s">
        <v>371</v>
      </c>
      <c r="I78" s="7">
        <v>0</v>
      </c>
      <c r="J78" s="7">
        <v>85.89</v>
      </c>
      <c r="K78" s="11">
        <v>85.89</v>
      </c>
      <c r="L78" s="11">
        <v>85.89</v>
      </c>
      <c r="M78" s="11">
        <v>85.89</v>
      </c>
      <c r="N78" s="11">
        <v>85.89</v>
      </c>
      <c r="O78" s="11">
        <v>85.89</v>
      </c>
      <c r="P78" s="11">
        <v>85.89</v>
      </c>
      <c r="Q78" s="11">
        <v>85.89</v>
      </c>
      <c r="R78" s="11">
        <v>85.89</v>
      </c>
      <c r="S78" s="11">
        <v>85.89</v>
      </c>
      <c r="T78" s="11">
        <v>85.89</v>
      </c>
      <c r="U78" s="11">
        <v>85.89</v>
      </c>
      <c r="V78" s="11">
        <v>85.89</v>
      </c>
      <c r="W78" s="11">
        <v>85.89</v>
      </c>
      <c r="X78" s="11">
        <v>85.89</v>
      </c>
      <c r="Y78" s="11">
        <v>85.89</v>
      </c>
      <c r="Z78" s="11">
        <v>85.89</v>
      </c>
      <c r="AA78" s="11">
        <v>85.89</v>
      </c>
      <c r="AB78" s="11">
        <v>85.89</v>
      </c>
      <c r="AC78" s="11">
        <v>85.89</v>
      </c>
      <c r="AD78" s="11">
        <v>85.89</v>
      </c>
      <c r="AE78" s="11">
        <v>85.89</v>
      </c>
      <c r="AF78" s="11">
        <v>85.89</v>
      </c>
      <c r="AG78" s="11">
        <v>85.89</v>
      </c>
      <c r="AH78" s="11">
        <v>85.89</v>
      </c>
      <c r="AI78" s="11">
        <v>85.89</v>
      </c>
      <c r="AJ78" s="11">
        <v>85.89</v>
      </c>
      <c r="AK78" s="11">
        <v>85.89</v>
      </c>
      <c r="AL78" s="11">
        <v>85.89</v>
      </c>
      <c r="AM78" s="11">
        <v>85.89</v>
      </c>
      <c r="AN78" s="11">
        <v>85.89</v>
      </c>
      <c r="AO78" s="11">
        <v>85.89</v>
      </c>
      <c r="AP78" s="11">
        <v>85.89</v>
      </c>
      <c r="AQ78" s="11"/>
    </row>
    <row r="79" spans="1:43" x14ac:dyDescent="0.4">
      <c r="A79" s="7">
        <v>16</v>
      </c>
      <c r="B79" s="7" t="s">
        <v>77</v>
      </c>
      <c r="C79" s="7" t="s">
        <v>236</v>
      </c>
      <c r="D79" s="7">
        <v>3</v>
      </c>
      <c r="E79" s="7" t="s">
        <v>341</v>
      </c>
      <c r="F79" s="7" t="s">
        <v>415</v>
      </c>
      <c r="G79" s="7" t="s">
        <v>416</v>
      </c>
      <c r="H79" s="7"/>
      <c r="I79" s="7">
        <v>0</v>
      </c>
      <c r="J79" s="31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11"/>
    </row>
    <row r="80" spans="1:43" hidden="1" x14ac:dyDescent="0.4">
      <c r="A80" s="7">
        <v>16</v>
      </c>
      <c r="B80" s="7" t="s">
        <v>77</v>
      </c>
      <c r="C80" s="7" t="s">
        <v>236</v>
      </c>
      <c r="D80" s="7">
        <v>4</v>
      </c>
      <c r="E80" s="7" t="s">
        <v>342</v>
      </c>
      <c r="F80" s="7"/>
      <c r="G80" s="7"/>
      <c r="H80" s="7"/>
      <c r="I80" s="7">
        <v>0</v>
      </c>
      <c r="J80" s="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spans="1:43" hidden="1" x14ac:dyDescent="0.4">
      <c r="A81" s="7">
        <v>16</v>
      </c>
      <c r="B81" s="7" t="s">
        <v>77</v>
      </c>
      <c r="C81" s="7" t="s">
        <v>236</v>
      </c>
      <c r="D81" s="7">
        <v>5</v>
      </c>
      <c r="E81" s="7" t="s">
        <v>344</v>
      </c>
      <c r="F81" s="7"/>
      <c r="G81" s="7"/>
      <c r="H81" s="7"/>
      <c r="I81" s="7">
        <v>0</v>
      </c>
      <c r="J81" s="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spans="1:43" hidden="1" x14ac:dyDescent="0.4">
      <c r="A82" s="3">
        <v>17</v>
      </c>
      <c r="B82" s="3" t="s">
        <v>78</v>
      </c>
      <c r="C82" s="3" t="s">
        <v>237</v>
      </c>
      <c r="D82" s="3">
        <v>1</v>
      </c>
      <c r="E82" s="3" t="s">
        <v>338</v>
      </c>
      <c r="F82" s="3" t="s">
        <v>412</v>
      </c>
      <c r="G82" s="3" t="s">
        <v>413</v>
      </c>
      <c r="H82" s="3" t="s">
        <v>385</v>
      </c>
      <c r="I82" s="3">
        <v>0</v>
      </c>
      <c r="J82" s="27">
        <v>27594.296600000001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 t="s">
        <v>420</v>
      </c>
    </row>
    <row r="83" spans="1:43" hidden="1" x14ac:dyDescent="0.4">
      <c r="A83" s="3">
        <v>17</v>
      </c>
      <c r="B83" s="3" t="s">
        <v>78</v>
      </c>
      <c r="C83" s="3" t="s">
        <v>237</v>
      </c>
      <c r="D83" s="3">
        <v>2</v>
      </c>
      <c r="E83" s="3" t="s">
        <v>339</v>
      </c>
      <c r="F83" s="3" t="s">
        <v>414</v>
      </c>
      <c r="G83" s="3" t="s">
        <v>414</v>
      </c>
      <c r="H83" s="3" t="s">
        <v>371</v>
      </c>
      <c r="I83" s="3">
        <v>0</v>
      </c>
      <c r="J83" s="3">
        <v>179.16</v>
      </c>
      <c r="K83" s="11">
        <v>179.16</v>
      </c>
      <c r="L83" s="11">
        <v>179.16</v>
      </c>
      <c r="M83" s="11">
        <v>179.16</v>
      </c>
      <c r="N83" s="11">
        <v>179.16</v>
      </c>
      <c r="O83" s="11">
        <v>179.16</v>
      </c>
      <c r="P83" s="11">
        <v>179.16</v>
      </c>
      <c r="Q83" s="11">
        <v>179.16</v>
      </c>
      <c r="R83" s="11">
        <v>179.16</v>
      </c>
      <c r="S83" s="11">
        <v>179.16</v>
      </c>
      <c r="T83" s="11">
        <v>179.16</v>
      </c>
      <c r="U83" s="11">
        <v>179.16</v>
      </c>
      <c r="V83" s="11">
        <v>179.16</v>
      </c>
      <c r="W83" s="11">
        <v>179.16</v>
      </c>
      <c r="X83" s="11">
        <v>179.16</v>
      </c>
      <c r="Y83" s="11">
        <v>179.16</v>
      </c>
      <c r="Z83" s="11">
        <v>179.16</v>
      </c>
      <c r="AA83" s="11">
        <v>179.16</v>
      </c>
      <c r="AB83" s="11">
        <v>179.16</v>
      </c>
      <c r="AC83" s="11">
        <v>179.16</v>
      </c>
      <c r="AD83" s="11">
        <v>179.16</v>
      </c>
      <c r="AE83" s="11">
        <v>179.16</v>
      </c>
      <c r="AF83" s="11">
        <v>179.16</v>
      </c>
      <c r="AG83" s="11">
        <v>179.16</v>
      </c>
      <c r="AH83" s="11">
        <v>179.16</v>
      </c>
      <c r="AI83" s="11">
        <v>179.16</v>
      </c>
      <c r="AJ83" s="11">
        <v>179.16</v>
      </c>
      <c r="AK83" s="11">
        <v>179.16</v>
      </c>
      <c r="AL83" s="11">
        <v>179.16</v>
      </c>
      <c r="AM83" s="11">
        <v>179.16</v>
      </c>
      <c r="AN83" s="11">
        <v>179.16</v>
      </c>
      <c r="AO83" s="11">
        <v>179.16</v>
      </c>
      <c r="AP83" s="11">
        <v>179.16</v>
      </c>
      <c r="AQ83" s="11"/>
    </row>
    <row r="84" spans="1:43" x14ac:dyDescent="0.4">
      <c r="A84" s="3">
        <v>17</v>
      </c>
      <c r="B84" s="3" t="s">
        <v>78</v>
      </c>
      <c r="C84" s="3" t="s">
        <v>237</v>
      </c>
      <c r="D84" s="3">
        <v>3</v>
      </c>
      <c r="E84" s="3" t="s">
        <v>341</v>
      </c>
      <c r="F84" s="3" t="s">
        <v>415</v>
      </c>
      <c r="G84" s="3" t="s">
        <v>416</v>
      </c>
      <c r="H84" s="3" t="s">
        <v>371</v>
      </c>
      <c r="I84" s="3">
        <v>0</v>
      </c>
      <c r="J84" s="28">
        <v>8727</v>
      </c>
      <c r="K84" s="29">
        <v>8103.6428571428569</v>
      </c>
      <c r="L84" s="29">
        <v>7480.2857142857138</v>
      </c>
      <c r="M84" s="29">
        <v>6856.9285714285716</v>
      </c>
      <c r="N84" s="29">
        <v>6233.5714285714284</v>
      </c>
      <c r="O84" s="29">
        <v>5610.2142857142853</v>
      </c>
      <c r="P84" s="29">
        <v>4986.8571428571431</v>
      </c>
      <c r="Q84" s="29">
        <v>4363.5</v>
      </c>
      <c r="R84" s="29">
        <v>3740.1428571428569</v>
      </c>
      <c r="S84" s="29">
        <v>3116.7857142857142</v>
      </c>
      <c r="T84" s="29">
        <v>2493.4285714285711</v>
      </c>
      <c r="U84" s="29">
        <v>1870.071428571428</v>
      </c>
      <c r="V84" s="29">
        <v>1246.7142857142851</v>
      </c>
      <c r="W84" s="29">
        <v>623.35714285714243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11"/>
    </row>
    <row r="85" spans="1:43" hidden="1" x14ac:dyDescent="0.4">
      <c r="A85" s="3">
        <v>17</v>
      </c>
      <c r="B85" s="3" t="s">
        <v>78</v>
      </c>
      <c r="C85" s="3" t="s">
        <v>237</v>
      </c>
      <c r="D85" s="3">
        <v>4</v>
      </c>
      <c r="E85" s="3" t="s">
        <v>342</v>
      </c>
      <c r="F85" s="3"/>
      <c r="G85" s="3"/>
      <c r="H85" s="3"/>
      <c r="I85" s="3">
        <v>0</v>
      </c>
      <c r="J85" s="3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spans="1:43" hidden="1" x14ac:dyDescent="0.4">
      <c r="A86" s="3">
        <v>17</v>
      </c>
      <c r="B86" s="3" t="s">
        <v>78</v>
      </c>
      <c r="C86" s="3" t="s">
        <v>237</v>
      </c>
      <c r="D86" s="3">
        <v>5</v>
      </c>
      <c r="E86" s="3" t="s">
        <v>344</v>
      </c>
      <c r="F86" s="3"/>
      <c r="G86" s="3"/>
      <c r="H86" s="3"/>
      <c r="I86" s="3">
        <v>0</v>
      </c>
      <c r="J86" s="3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spans="1:43" hidden="1" x14ac:dyDescent="0.4">
      <c r="A87" s="7">
        <v>18</v>
      </c>
      <c r="B87" s="7" t="s">
        <v>79</v>
      </c>
      <c r="C87" s="7" t="s">
        <v>238</v>
      </c>
      <c r="D87" s="7">
        <v>1</v>
      </c>
      <c r="E87" s="7" t="s">
        <v>338</v>
      </c>
      <c r="F87" s="7" t="s">
        <v>422</v>
      </c>
      <c r="G87" s="7" t="s">
        <v>413</v>
      </c>
      <c r="H87" s="7" t="s">
        <v>385</v>
      </c>
      <c r="I87" s="7">
        <v>0</v>
      </c>
      <c r="J87" s="30">
        <v>2.0515006272718499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spans="1:43" hidden="1" x14ac:dyDescent="0.4">
      <c r="A88" s="7">
        <v>18</v>
      </c>
      <c r="B88" s="7" t="s">
        <v>79</v>
      </c>
      <c r="C88" s="7" t="s">
        <v>238</v>
      </c>
      <c r="D88" s="7">
        <v>2</v>
      </c>
      <c r="E88" s="7" t="s">
        <v>339</v>
      </c>
      <c r="F88" s="7" t="s">
        <v>414</v>
      </c>
      <c r="G88" s="7" t="s">
        <v>414</v>
      </c>
      <c r="H88" s="7" t="s">
        <v>371</v>
      </c>
      <c r="I88" s="7">
        <v>0</v>
      </c>
      <c r="J88" s="7">
        <v>105.1</v>
      </c>
      <c r="K88" s="11">
        <v>105.1</v>
      </c>
      <c r="L88" s="11">
        <v>105.1</v>
      </c>
      <c r="M88" s="11">
        <v>105.1</v>
      </c>
      <c r="N88" s="11">
        <v>105.1</v>
      </c>
      <c r="O88" s="11">
        <v>105.1</v>
      </c>
      <c r="P88" s="11">
        <v>105.1</v>
      </c>
      <c r="Q88" s="11">
        <v>105.1</v>
      </c>
      <c r="R88" s="11">
        <v>105.1</v>
      </c>
      <c r="S88" s="11">
        <v>105.1</v>
      </c>
      <c r="T88" s="11">
        <v>105.1</v>
      </c>
      <c r="U88" s="11">
        <v>105.1</v>
      </c>
      <c r="V88" s="11">
        <v>105.1</v>
      </c>
      <c r="W88" s="11">
        <v>105.1</v>
      </c>
      <c r="X88" s="11">
        <v>105.1</v>
      </c>
      <c r="Y88" s="11">
        <v>105.1</v>
      </c>
      <c r="Z88" s="11">
        <v>105.1</v>
      </c>
      <c r="AA88" s="11">
        <v>105.1</v>
      </c>
      <c r="AB88" s="11">
        <v>105.1</v>
      </c>
      <c r="AC88" s="11">
        <v>105.1</v>
      </c>
      <c r="AD88" s="11">
        <v>105.1</v>
      </c>
      <c r="AE88" s="11">
        <v>105.1</v>
      </c>
      <c r="AF88" s="11">
        <v>105.1</v>
      </c>
      <c r="AG88" s="11">
        <v>105.1</v>
      </c>
      <c r="AH88" s="11">
        <v>105.1</v>
      </c>
      <c r="AI88" s="11">
        <v>105.1</v>
      </c>
      <c r="AJ88" s="11">
        <v>105.1</v>
      </c>
      <c r="AK88" s="11">
        <v>105.1</v>
      </c>
      <c r="AL88" s="11">
        <v>105.1</v>
      </c>
      <c r="AM88" s="11">
        <v>105.1</v>
      </c>
      <c r="AN88" s="11">
        <v>105.1</v>
      </c>
      <c r="AO88" s="11">
        <v>105.1</v>
      </c>
      <c r="AP88" s="11">
        <v>105.1</v>
      </c>
      <c r="AQ88" s="11"/>
    </row>
    <row r="89" spans="1:43" x14ac:dyDescent="0.4">
      <c r="A89" s="7">
        <v>18</v>
      </c>
      <c r="B89" s="7" t="s">
        <v>79</v>
      </c>
      <c r="C89" s="7" t="s">
        <v>238</v>
      </c>
      <c r="D89" s="7">
        <v>3</v>
      </c>
      <c r="E89" s="7" t="s">
        <v>341</v>
      </c>
      <c r="F89" s="7" t="s">
        <v>415</v>
      </c>
      <c r="G89" s="7" t="s">
        <v>416</v>
      </c>
      <c r="H89" s="7"/>
      <c r="I89" s="7">
        <v>0</v>
      </c>
      <c r="J89" s="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11"/>
    </row>
    <row r="90" spans="1:43" hidden="1" x14ac:dyDescent="0.4">
      <c r="A90" s="7">
        <v>18</v>
      </c>
      <c r="B90" s="7" t="s">
        <v>79</v>
      </c>
      <c r="C90" s="7" t="s">
        <v>238</v>
      </c>
      <c r="D90" s="7">
        <v>4</v>
      </c>
      <c r="E90" s="7" t="s">
        <v>342</v>
      </c>
      <c r="F90" s="7"/>
      <c r="G90" s="7"/>
      <c r="H90" s="7"/>
      <c r="I90" s="7">
        <v>0</v>
      </c>
      <c r="J90" s="7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:43" hidden="1" x14ac:dyDescent="0.4">
      <c r="A91" s="7">
        <v>18</v>
      </c>
      <c r="B91" s="7" t="s">
        <v>79</v>
      </c>
      <c r="C91" s="7" t="s">
        <v>238</v>
      </c>
      <c r="D91" s="7">
        <v>5</v>
      </c>
      <c r="E91" s="7" t="s">
        <v>344</v>
      </c>
      <c r="F91" s="7"/>
      <c r="G91" s="7"/>
      <c r="H91" s="7"/>
      <c r="I91" s="7">
        <v>0</v>
      </c>
      <c r="J91" s="7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:43" hidden="1" x14ac:dyDescent="0.4">
      <c r="A92" s="3">
        <v>19</v>
      </c>
      <c r="B92" s="3" t="s">
        <v>80</v>
      </c>
      <c r="C92" s="3" t="s">
        <v>239</v>
      </c>
      <c r="D92" s="3">
        <v>1</v>
      </c>
      <c r="E92" s="3" t="s">
        <v>338</v>
      </c>
      <c r="F92" s="3" t="s">
        <v>422</v>
      </c>
      <c r="G92" s="3" t="s">
        <v>413</v>
      </c>
      <c r="H92" s="3" t="s">
        <v>418</v>
      </c>
      <c r="I92" s="3">
        <v>0</v>
      </c>
      <c r="J92" s="27">
        <v>1.3996561620970538</v>
      </c>
      <c r="K92" s="11">
        <v>0.9555012447077208</v>
      </c>
      <c r="L92" s="11">
        <v>0.91084803663256586</v>
      </c>
      <c r="M92" s="11">
        <v>0.86634928134028666</v>
      </c>
      <c r="N92" s="11">
        <v>0.82185052604800757</v>
      </c>
      <c r="O92" s="11">
        <v>0.80696672905347688</v>
      </c>
      <c r="P92" s="11">
        <v>0.79208293205894642</v>
      </c>
      <c r="Q92" s="11">
        <v>0.77228753656896776</v>
      </c>
      <c r="R92" s="11">
        <v>0.7524939581705522</v>
      </c>
      <c r="S92" s="11">
        <v>0.73269856268057354</v>
      </c>
      <c r="T92" s="11">
        <v>0.71290498428215798</v>
      </c>
      <c r="U92" s="11">
        <v>0.70293096869151239</v>
      </c>
      <c r="V92" s="11">
        <v>0.69310958879217921</v>
      </c>
      <c r="W92" s="11">
        <v>0.69142151072992564</v>
      </c>
      <c r="X92" s="11">
        <v>0.68973524975923539</v>
      </c>
      <c r="Y92" s="11">
        <v>0.68804717169698182</v>
      </c>
      <c r="Z92" s="11">
        <v>0.68635909363472825</v>
      </c>
      <c r="AA92" s="11">
        <v>0.68482365126378719</v>
      </c>
      <c r="AB92" s="11">
        <v>0.68313557320153362</v>
      </c>
      <c r="AC92" s="11">
        <v>0.68144931223084326</v>
      </c>
      <c r="AD92" s="11">
        <v>0.67976123416858969</v>
      </c>
      <c r="AE92" s="11">
        <v>0.67807315610633612</v>
      </c>
      <c r="AF92" s="11">
        <v>0.67638507804408265</v>
      </c>
      <c r="AG92" s="11">
        <v>0.6748496356731416</v>
      </c>
      <c r="AH92" s="11">
        <v>0.67316155761088803</v>
      </c>
      <c r="AI92" s="11">
        <v>0.67147529664019767</v>
      </c>
      <c r="AJ92" s="11">
        <v>0.6697872185779441</v>
      </c>
      <c r="AK92" s="11">
        <v>0.66809914051569053</v>
      </c>
      <c r="AL92" s="11">
        <v>0.66641106245343706</v>
      </c>
      <c r="AM92" s="11">
        <v>0.66487562008249601</v>
      </c>
      <c r="AN92" s="11">
        <v>0.66318935911180565</v>
      </c>
      <c r="AO92" s="11">
        <v>0.66150128104955208</v>
      </c>
      <c r="AP92" s="11">
        <v>0.65981320298729851</v>
      </c>
      <c r="AQ92" s="11"/>
    </row>
    <row r="93" spans="1:43" hidden="1" x14ac:dyDescent="0.4">
      <c r="A93" s="3">
        <v>19</v>
      </c>
      <c r="B93" s="3" t="s">
        <v>80</v>
      </c>
      <c r="C93" s="3" t="s">
        <v>239</v>
      </c>
      <c r="D93" s="3">
        <v>2</v>
      </c>
      <c r="E93" s="3" t="s">
        <v>339</v>
      </c>
      <c r="F93" s="3" t="s">
        <v>414</v>
      </c>
      <c r="G93" s="3" t="s">
        <v>414</v>
      </c>
      <c r="H93" s="3" t="s">
        <v>371</v>
      </c>
      <c r="I93" s="3">
        <v>0</v>
      </c>
      <c r="J93" s="3">
        <v>59.122799999999998</v>
      </c>
      <c r="K93" s="11">
        <v>59.122799999999998</v>
      </c>
      <c r="L93" s="11">
        <v>59.122799999999998</v>
      </c>
      <c r="M93" s="11">
        <v>59.122799999999998</v>
      </c>
      <c r="N93" s="11">
        <v>59.122799999999998</v>
      </c>
      <c r="O93" s="11">
        <v>59.122799999999998</v>
      </c>
      <c r="P93" s="11">
        <v>59.122799999999998</v>
      </c>
      <c r="Q93" s="11">
        <v>59.122799999999998</v>
      </c>
      <c r="R93" s="11">
        <v>59.122799999999998</v>
      </c>
      <c r="S93" s="11">
        <v>59.122799999999998</v>
      </c>
      <c r="T93" s="11">
        <v>59.122799999999998</v>
      </c>
      <c r="U93" s="11">
        <v>59.122799999999998</v>
      </c>
      <c r="V93" s="11">
        <v>59.122799999999998</v>
      </c>
      <c r="W93" s="11">
        <v>59.122799999999998</v>
      </c>
      <c r="X93" s="11">
        <v>59.122799999999998</v>
      </c>
      <c r="Y93" s="11">
        <v>59.122799999999998</v>
      </c>
      <c r="Z93" s="11">
        <v>59.122799999999998</v>
      </c>
      <c r="AA93" s="11">
        <v>59.122799999999998</v>
      </c>
      <c r="AB93" s="11">
        <v>59.122799999999998</v>
      </c>
      <c r="AC93" s="11">
        <v>59.122799999999998</v>
      </c>
      <c r="AD93" s="11">
        <v>59.122799999999998</v>
      </c>
      <c r="AE93" s="11">
        <v>59.122799999999998</v>
      </c>
      <c r="AF93" s="11">
        <v>59.122799999999998</v>
      </c>
      <c r="AG93" s="11">
        <v>59.122799999999998</v>
      </c>
      <c r="AH93" s="11">
        <v>59.122799999999998</v>
      </c>
      <c r="AI93" s="11">
        <v>59.122799999999998</v>
      </c>
      <c r="AJ93" s="11">
        <v>59.122799999999998</v>
      </c>
      <c r="AK93" s="11">
        <v>59.122799999999998</v>
      </c>
      <c r="AL93" s="11">
        <v>59.122799999999998</v>
      </c>
      <c r="AM93" s="11">
        <v>59.122799999999998</v>
      </c>
      <c r="AN93" s="11">
        <v>59.122799999999998</v>
      </c>
      <c r="AO93" s="11">
        <v>59.122799999999998</v>
      </c>
      <c r="AP93" s="11">
        <v>59.122799999999998</v>
      </c>
      <c r="AQ93" s="11"/>
    </row>
    <row r="94" spans="1:43" x14ac:dyDescent="0.4">
      <c r="A94" s="3">
        <v>19</v>
      </c>
      <c r="B94" s="3" t="s">
        <v>80</v>
      </c>
      <c r="C94" s="3" t="s">
        <v>239</v>
      </c>
      <c r="D94" s="3">
        <v>3</v>
      </c>
      <c r="E94" s="3" t="s">
        <v>341</v>
      </c>
      <c r="F94" s="3" t="s">
        <v>415</v>
      </c>
      <c r="G94" s="3" t="s">
        <v>416</v>
      </c>
      <c r="H94" s="3"/>
      <c r="I94" s="3">
        <v>0</v>
      </c>
      <c r="J94" s="28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11"/>
    </row>
    <row r="95" spans="1:43" hidden="1" x14ac:dyDescent="0.4">
      <c r="A95" s="3">
        <v>19</v>
      </c>
      <c r="B95" s="3" t="s">
        <v>80</v>
      </c>
      <c r="C95" s="3" t="s">
        <v>239</v>
      </c>
      <c r="D95" s="3">
        <v>4</v>
      </c>
      <c r="E95" s="3" t="s">
        <v>342</v>
      </c>
      <c r="F95" s="3"/>
      <c r="G95" s="3"/>
      <c r="H95" s="3"/>
      <c r="I95" s="3">
        <v>0</v>
      </c>
      <c r="J95" s="3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:43" hidden="1" x14ac:dyDescent="0.4">
      <c r="A96" s="3">
        <v>19</v>
      </c>
      <c r="B96" s="3" t="s">
        <v>80</v>
      </c>
      <c r="C96" s="3" t="s">
        <v>239</v>
      </c>
      <c r="D96" s="3">
        <v>5</v>
      </c>
      <c r="E96" s="3" t="s">
        <v>344</v>
      </c>
      <c r="F96" s="3"/>
      <c r="G96" s="3"/>
      <c r="H96" s="3"/>
      <c r="I96" s="3">
        <v>0</v>
      </c>
      <c r="J96" s="3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:43" hidden="1" x14ac:dyDescent="0.4">
      <c r="A97" s="10">
        <v>20</v>
      </c>
      <c r="B97" s="10" t="s">
        <v>81</v>
      </c>
      <c r="C97" s="10" t="s">
        <v>240</v>
      </c>
      <c r="D97" s="10">
        <v>1</v>
      </c>
      <c r="E97" s="10" t="s">
        <v>338</v>
      </c>
      <c r="F97" s="10" t="s">
        <v>422</v>
      </c>
      <c r="G97" s="10" t="s">
        <v>413</v>
      </c>
      <c r="H97" s="10" t="s">
        <v>418</v>
      </c>
      <c r="I97" s="10">
        <v>0</v>
      </c>
      <c r="J97" s="10">
        <v>4.7518970058938539</v>
      </c>
      <c r="K97" s="10">
        <v>0.99375705152312899</v>
      </c>
      <c r="L97" s="10">
        <v>0.98751410304625797</v>
      </c>
      <c r="M97" s="10">
        <v>0.98127115456938696</v>
      </c>
      <c r="N97" s="10">
        <v>0.97510342233922531</v>
      </c>
      <c r="O97" s="10">
        <v>0.9688604738623543</v>
      </c>
      <c r="P97" s="10">
        <v>0.96261752538548329</v>
      </c>
      <c r="Q97" s="10">
        <v>0.95637457690861227</v>
      </c>
      <c r="R97" s="10">
        <v>0.95020684467845051</v>
      </c>
      <c r="S97" s="10">
        <v>0.9439638962015795</v>
      </c>
      <c r="T97" s="10">
        <v>0.93772094772470849</v>
      </c>
      <c r="U97" s="10">
        <v>0.93147799924783758</v>
      </c>
      <c r="V97" s="10">
        <v>0.92531026701767582</v>
      </c>
      <c r="W97" s="10">
        <v>0.91906731854080481</v>
      </c>
      <c r="X97" s="10">
        <v>0.9128243700639338</v>
      </c>
      <c r="Y97" s="10">
        <v>0.90658142158706279</v>
      </c>
      <c r="Z97" s="10">
        <v>0.90033847311019177</v>
      </c>
      <c r="AA97" s="10">
        <v>0.89417074088003012</v>
      </c>
      <c r="AB97" s="10">
        <v>0.88792779240315911</v>
      </c>
      <c r="AC97" s="10">
        <v>0.8816848439262881</v>
      </c>
      <c r="AD97" s="10">
        <v>0.87544189544941708</v>
      </c>
      <c r="AE97" s="10">
        <v>0.86927416321925532</v>
      </c>
      <c r="AF97" s="10">
        <v>0.86303121474238431</v>
      </c>
      <c r="AG97" s="10">
        <v>0.8567882662655133</v>
      </c>
      <c r="AH97" s="10">
        <v>0.8505453177886424</v>
      </c>
      <c r="AI97" s="10">
        <v>0.84437758555848064</v>
      </c>
      <c r="AJ97" s="10">
        <v>0.83813463708160962</v>
      </c>
      <c r="AK97" s="10">
        <v>0.83189168860473861</v>
      </c>
      <c r="AL97" s="10">
        <v>0.8256487401278676</v>
      </c>
      <c r="AM97" s="10">
        <v>0.81948100789770595</v>
      </c>
      <c r="AN97" s="10">
        <v>0.81323805942083494</v>
      </c>
      <c r="AO97" s="10">
        <v>0.80699511094396392</v>
      </c>
      <c r="AP97" s="10">
        <v>0.80075216246709291</v>
      </c>
      <c r="AQ97" s="10"/>
    </row>
    <row r="98" spans="1:43" hidden="1" x14ac:dyDescent="0.4">
      <c r="A98" s="10">
        <v>20</v>
      </c>
      <c r="B98" s="10" t="s">
        <v>81</v>
      </c>
      <c r="C98" s="10" t="s">
        <v>240</v>
      </c>
      <c r="D98" s="10">
        <v>2</v>
      </c>
      <c r="E98" s="10" t="s">
        <v>339</v>
      </c>
      <c r="F98" s="10" t="s">
        <v>414</v>
      </c>
      <c r="G98" s="10" t="s">
        <v>414</v>
      </c>
      <c r="H98" s="10" t="s">
        <v>371</v>
      </c>
      <c r="I98" s="10">
        <v>0</v>
      </c>
      <c r="J98" s="10">
        <v>59.122799999999998</v>
      </c>
      <c r="K98" s="10">
        <v>59.122799999999998</v>
      </c>
      <c r="L98" s="10">
        <v>59.122799999999998</v>
      </c>
      <c r="M98" s="10">
        <v>59.122799999999998</v>
      </c>
      <c r="N98" s="10">
        <v>59.122799999999998</v>
      </c>
      <c r="O98" s="10">
        <v>59.122799999999998</v>
      </c>
      <c r="P98" s="10">
        <v>59.122799999999998</v>
      </c>
      <c r="Q98" s="10">
        <v>59.122799999999998</v>
      </c>
      <c r="R98" s="10">
        <v>59.122799999999998</v>
      </c>
      <c r="S98" s="10">
        <v>59.122799999999998</v>
      </c>
      <c r="T98" s="10">
        <v>59.122799999999998</v>
      </c>
      <c r="U98" s="10">
        <v>59.122799999999998</v>
      </c>
      <c r="V98" s="10">
        <v>59.122799999999998</v>
      </c>
      <c r="W98" s="10">
        <v>59.122799999999998</v>
      </c>
      <c r="X98" s="10">
        <v>59.122799999999998</v>
      </c>
      <c r="Y98" s="10">
        <v>59.122799999999998</v>
      </c>
      <c r="Z98" s="10">
        <v>59.122799999999998</v>
      </c>
      <c r="AA98" s="10">
        <v>59.122799999999998</v>
      </c>
      <c r="AB98" s="10">
        <v>59.122799999999998</v>
      </c>
      <c r="AC98" s="10">
        <v>59.122799999999998</v>
      </c>
      <c r="AD98" s="10">
        <v>59.122799999999998</v>
      </c>
      <c r="AE98" s="10">
        <v>59.122799999999998</v>
      </c>
      <c r="AF98" s="10">
        <v>59.122799999999998</v>
      </c>
      <c r="AG98" s="10">
        <v>59.122799999999998</v>
      </c>
      <c r="AH98" s="10">
        <v>59.122799999999998</v>
      </c>
      <c r="AI98" s="10">
        <v>59.122799999999998</v>
      </c>
      <c r="AJ98" s="10">
        <v>59.122799999999998</v>
      </c>
      <c r="AK98" s="10">
        <v>59.122799999999998</v>
      </c>
      <c r="AL98" s="10">
        <v>59.122799999999998</v>
      </c>
      <c r="AM98" s="10">
        <v>59.122799999999998</v>
      </c>
      <c r="AN98" s="10">
        <v>59.122799999999998</v>
      </c>
      <c r="AO98" s="10">
        <v>59.122799999999998</v>
      </c>
      <c r="AP98" s="10">
        <v>59.122799999999998</v>
      </c>
      <c r="AQ98" s="10"/>
    </row>
    <row r="99" spans="1:43" x14ac:dyDescent="0.4">
      <c r="A99" s="10">
        <v>20</v>
      </c>
      <c r="B99" s="10" t="s">
        <v>81</v>
      </c>
      <c r="C99" s="10" t="s">
        <v>240</v>
      </c>
      <c r="D99" s="10">
        <v>3</v>
      </c>
      <c r="E99" s="10" t="s">
        <v>341</v>
      </c>
      <c r="F99" s="10" t="s">
        <v>415</v>
      </c>
      <c r="G99" s="10" t="s">
        <v>416</v>
      </c>
      <c r="H99" s="10"/>
      <c r="I99" s="10">
        <v>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 spans="1:43" hidden="1" x14ac:dyDescent="0.4">
      <c r="A100" s="10">
        <v>20</v>
      </c>
      <c r="B100" s="10" t="s">
        <v>81</v>
      </c>
      <c r="C100" s="10" t="s">
        <v>240</v>
      </c>
      <c r="D100" s="10">
        <v>4</v>
      </c>
      <c r="E100" s="10" t="s">
        <v>342</v>
      </c>
      <c r="F100" s="10"/>
      <c r="G100" s="10"/>
      <c r="H100" s="10"/>
      <c r="I100" s="10">
        <v>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spans="1:43" hidden="1" x14ac:dyDescent="0.4">
      <c r="A101" s="10">
        <v>20</v>
      </c>
      <c r="B101" s="10" t="s">
        <v>81</v>
      </c>
      <c r="C101" s="10" t="s">
        <v>240</v>
      </c>
      <c r="D101" s="10">
        <v>5</v>
      </c>
      <c r="E101" s="10" t="s">
        <v>344</v>
      </c>
      <c r="F101" s="10"/>
      <c r="G101" s="10"/>
      <c r="H101" s="10"/>
      <c r="I101" s="10">
        <v>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spans="1:43" hidden="1" x14ac:dyDescent="0.4">
      <c r="A102" s="7">
        <v>21</v>
      </c>
      <c r="B102" s="7" t="s">
        <v>82</v>
      </c>
      <c r="C102" s="7" t="s">
        <v>241</v>
      </c>
      <c r="D102" s="7">
        <v>1</v>
      </c>
      <c r="E102" s="7" t="s">
        <v>338</v>
      </c>
      <c r="F102" s="7" t="s">
        <v>412</v>
      </c>
      <c r="G102" s="7" t="s">
        <v>413</v>
      </c>
      <c r="H102" s="7" t="s">
        <v>418</v>
      </c>
      <c r="I102" s="7">
        <v>0</v>
      </c>
      <c r="J102" s="30">
        <v>44090.084999999999</v>
      </c>
      <c r="K102" s="11">
        <v>0.9555012447077208</v>
      </c>
      <c r="L102" s="11">
        <v>0.91084803663256586</v>
      </c>
      <c r="M102" s="11">
        <v>0.86634928134028666</v>
      </c>
      <c r="N102" s="11">
        <v>0.82185052604800757</v>
      </c>
      <c r="O102" s="11">
        <v>0.80696672905347688</v>
      </c>
      <c r="P102" s="11">
        <v>0.79208293205894642</v>
      </c>
      <c r="Q102" s="11">
        <v>0.77228753656896776</v>
      </c>
      <c r="R102" s="11">
        <v>0.7524939581705522</v>
      </c>
      <c r="S102" s="11">
        <v>0.73269856268057354</v>
      </c>
      <c r="T102" s="11">
        <v>0.71290498428215798</v>
      </c>
      <c r="U102" s="11">
        <v>0.70293096869151239</v>
      </c>
      <c r="V102" s="11">
        <v>0.69310958879217921</v>
      </c>
      <c r="W102" s="11">
        <v>0.69142151072992564</v>
      </c>
      <c r="X102" s="11">
        <v>0.68973524975923539</v>
      </c>
      <c r="Y102" s="11">
        <v>0.68804717169698182</v>
      </c>
      <c r="Z102" s="11">
        <v>0.68635909363472825</v>
      </c>
      <c r="AA102" s="11">
        <v>0.68482365126378719</v>
      </c>
      <c r="AB102" s="11">
        <v>0.68313557320153362</v>
      </c>
      <c r="AC102" s="11">
        <v>0.68144931223084326</v>
      </c>
      <c r="AD102" s="11">
        <v>0.67976123416858969</v>
      </c>
      <c r="AE102" s="11">
        <v>0.67807315610633612</v>
      </c>
      <c r="AF102" s="11">
        <v>0.67638507804408265</v>
      </c>
      <c r="AG102" s="11">
        <v>0.6748496356731416</v>
      </c>
      <c r="AH102" s="11">
        <v>0.67316155761088803</v>
      </c>
      <c r="AI102" s="11">
        <v>0.67147529664019767</v>
      </c>
      <c r="AJ102" s="11">
        <v>0.6697872185779441</v>
      </c>
      <c r="AK102" s="11">
        <v>0.66809914051569053</v>
      </c>
      <c r="AL102" s="11">
        <v>0.66641106245343706</v>
      </c>
      <c r="AM102" s="11">
        <v>0.66487562008249601</v>
      </c>
      <c r="AN102" s="11">
        <v>0.66318935911180565</v>
      </c>
      <c r="AO102" s="11">
        <v>0.66150128104955208</v>
      </c>
      <c r="AP102" s="11">
        <v>0.65981320298729851</v>
      </c>
      <c r="AQ102" s="11" t="s">
        <v>420</v>
      </c>
    </row>
    <row r="103" spans="1:43" hidden="1" x14ac:dyDescent="0.4">
      <c r="A103" s="7">
        <v>21</v>
      </c>
      <c r="B103" s="7" t="s">
        <v>82</v>
      </c>
      <c r="C103" s="7" t="s">
        <v>241</v>
      </c>
      <c r="D103" s="7">
        <v>2</v>
      </c>
      <c r="E103" s="7" t="s">
        <v>339</v>
      </c>
      <c r="F103" s="7" t="s">
        <v>414</v>
      </c>
      <c r="G103" s="7" t="s">
        <v>414</v>
      </c>
      <c r="H103" s="7" t="s">
        <v>371</v>
      </c>
      <c r="I103" s="7">
        <v>0</v>
      </c>
      <c r="J103" s="7">
        <v>89.58</v>
      </c>
      <c r="K103" s="11">
        <v>89.58</v>
      </c>
      <c r="L103" s="11">
        <v>89.58</v>
      </c>
      <c r="M103" s="11">
        <v>89.58</v>
      </c>
      <c r="N103" s="11">
        <v>89.58</v>
      </c>
      <c r="O103" s="11">
        <v>89.58</v>
      </c>
      <c r="P103" s="11">
        <v>89.58</v>
      </c>
      <c r="Q103" s="11">
        <v>89.58</v>
      </c>
      <c r="R103" s="11">
        <v>89.58</v>
      </c>
      <c r="S103" s="11">
        <v>89.58</v>
      </c>
      <c r="T103" s="11">
        <v>89.58</v>
      </c>
      <c r="U103" s="11">
        <v>89.58</v>
      </c>
      <c r="V103" s="11">
        <v>89.58</v>
      </c>
      <c r="W103" s="11">
        <v>89.58</v>
      </c>
      <c r="X103" s="11">
        <v>89.58</v>
      </c>
      <c r="Y103" s="11">
        <v>89.58</v>
      </c>
      <c r="Z103" s="11">
        <v>89.58</v>
      </c>
      <c r="AA103" s="11">
        <v>89.58</v>
      </c>
      <c r="AB103" s="11">
        <v>89.58</v>
      </c>
      <c r="AC103" s="11">
        <v>89.58</v>
      </c>
      <c r="AD103" s="11">
        <v>89.58</v>
      </c>
      <c r="AE103" s="11">
        <v>89.58</v>
      </c>
      <c r="AF103" s="11">
        <v>89.58</v>
      </c>
      <c r="AG103" s="11">
        <v>89.58</v>
      </c>
      <c r="AH103" s="11">
        <v>89.58</v>
      </c>
      <c r="AI103" s="11">
        <v>89.58</v>
      </c>
      <c r="AJ103" s="11">
        <v>89.58</v>
      </c>
      <c r="AK103" s="11">
        <v>89.58</v>
      </c>
      <c r="AL103" s="11">
        <v>89.58</v>
      </c>
      <c r="AM103" s="11">
        <v>89.58</v>
      </c>
      <c r="AN103" s="11">
        <v>89.58</v>
      </c>
      <c r="AO103" s="11">
        <v>89.58</v>
      </c>
      <c r="AP103" s="11">
        <v>89.58</v>
      </c>
      <c r="AQ103" s="11"/>
    </row>
    <row r="104" spans="1:43" x14ac:dyDescent="0.4">
      <c r="A104" s="7">
        <v>21</v>
      </c>
      <c r="B104" s="7" t="s">
        <v>82</v>
      </c>
      <c r="C104" s="7" t="s">
        <v>241</v>
      </c>
      <c r="D104" s="7">
        <v>3</v>
      </c>
      <c r="E104" s="7" t="s">
        <v>341</v>
      </c>
      <c r="F104" s="7" t="s">
        <v>415</v>
      </c>
      <c r="G104" s="7" t="s">
        <v>416</v>
      </c>
      <c r="H104" s="7"/>
      <c r="I104" s="7">
        <v>0</v>
      </c>
      <c r="J104" s="31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11"/>
    </row>
    <row r="105" spans="1:43" hidden="1" x14ac:dyDescent="0.4">
      <c r="A105" s="7">
        <v>21</v>
      </c>
      <c r="B105" s="7" t="s">
        <v>82</v>
      </c>
      <c r="C105" s="7" t="s">
        <v>241</v>
      </c>
      <c r="D105" s="7">
        <v>4</v>
      </c>
      <c r="E105" s="7" t="s">
        <v>342</v>
      </c>
      <c r="F105" s="7"/>
      <c r="G105" s="7"/>
      <c r="H105" s="7"/>
      <c r="I105" s="7">
        <v>0</v>
      </c>
      <c r="J105" s="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spans="1:43" hidden="1" x14ac:dyDescent="0.4">
      <c r="A106" s="7">
        <v>21</v>
      </c>
      <c r="B106" s="7" t="s">
        <v>82</v>
      </c>
      <c r="C106" s="7" t="s">
        <v>241</v>
      </c>
      <c r="D106" s="7">
        <v>5</v>
      </c>
      <c r="E106" s="7" t="s">
        <v>344</v>
      </c>
      <c r="F106" s="7"/>
      <c r="G106" s="7"/>
      <c r="H106" s="7"/>
      <c r="I106" s="7">
        <v>0</v>
      </c>
      <c r="J106" s="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spans="1:43" hidden="1" x14ac:dyDescent="0.4">
      <c r="A107" s="3">
        <v>22</v>
      </c>
      <c r="B107" s="3" t="s">
        <v>83</v>
      </c>
      <c r="C107" s="3" t="s">
        <v>242</v>
      </c>
      <c r="D107" s="3">
        <v>1</v>
      </c>
      <c r="E107" s="3" t="s">
        <v>338</v>
      </c>
      <c r="F107" s="3" t="s">
        <v>412</v>
      </c>
      <c r="G107" s="3" t="s">
        <v>413</v>
      </c>
      <c r="H107" s="3" t="s">
        <v>385</v>
      </c>
      <c r="I107" s="3">
        <v>0</v>
      </c>
      <c r="J107" s="27">
        <v>10504.496300000001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  <row r="108" spans="1:43" hidden="1" x14ac:dyDescent="0.4">
      <c r="A108" s="3">
        <v>22</v>
      </c>
      <c r="B108" s="3" t="s">
        <v>83</v>
      </c>
      <c r="C108" s="3" t="s">
        <v>242</v>
      </c>
      <c r="D108" s="3">
        <v>2</v>
      </c>
      <c r="E108" s="3" t="s">
        <v>339</v>
      </c>
      <c r="F108" s="3" t="s">
        <v>414</v>
      </c>
      <c r="G108" s="3" t="s">
        <v>414</v>
      </c>
      <c r="H108" s="3" t="s">
        <v>371</v>
      </c>
      <c r="I108" s="3">
        <v>0</v>
      </c>
      <c r="J108" s="3">
        <v>49.32</v>
      </c>
      <c r="K108" s="11">
        <v>49.32</v>
      </c>
      <c r="L108" s="11">
        <v>49.32</v>
      </c>
      <c r="M108" s="11">
        <v>49.32</v>
      </c>
      <c r="N108" s="11">
        <v>49.32</v>
      </c>
      <c r="O108" s="11">
        <v>49.32</v>
      </c>
      <c r="P108" s="11">
        <v>49.32</v>
      </c>
      <c r="Q108" s="11">
        <v>49.32</v>
      </c>
      <c r="R108" s="11">
        <v>49.32</v>
      </c>
      <c r="S108" s="11">
        <v>49.32</v>
      </c>
      <c r="T108" s="11">
        <v>49.32</v>
      </c>
      <c r="U108" s="11">
        <v>49.32</v>
      </c>
      <c r="V108" s="11">
        <v>49.32</v>
      </c>
      <c r="W108" s="11">
        <v>49.32</v>
      </c>
      <c r="X108" s="11">
        <v>49.32</v>
      </c>
      <c r="Y108" s="11">
        <v>49.32</v>
      </c>
      <c r="Z108" s="11">
        <v>49.32</v>
      </c>
      <c r="AA108" s="11">
        <v>49.32</v>
      </c>
      <c r="AB108" s="11">
        <v>49.32</v>
      </c>
      <c r="AC108" s="11">
        <v>49.32</v>
      </c>
      <c r="AD108" s="11">
        <v>49.32</v>
      </c>
      <c r="AE108" s="11">
        <v>49.32</v>
      </c>
      <c r="AF108" s="11">
        <v>49.32</v>
      </c>
      <c r="AG108" s="11">
        <v>49.32</v>
      </c>
      <c r="AH108" s="11">
        <v>49.32</v>
      </c>
      <c r="AI108" s="11">
        <v>49.32</v>
      </c>
      <c r="AJ108" s="11">
        <v>49.32</v>
      </c>
      <c r="AK108" s="11">
        <v>49.32</v>
      </c>
      <c r="AL108" s="11">
        <v>49.32</v>
      </c>
      <c r="AM108" s="11">
        <v>49.32</v>
      </c>
      <c r="AN108" s="11">
        <v>49.32</v>
      </c>
      <c r="AO108" s="11">
        <v>49.32</v>
      </c>
      <c r="AP108" s="11">
        <v>49.32</v>
      </c>
      <c r="AQ108" s="11"/>
    </row>
    <row r="109" spans="1:43" x14ac:dyDescent="0.4">
      <c r="A109" s="3">
        <v>22</v>
      </c>
      <c r="B109" s="3" t="s">
        <v>83</v>
      </c>
      <c r="C109" s="3" t="s">
        <v>242</v>
      </c>
      <c r="D109" s="3">
        <v>3</v>
      </c>
      <c r="E109" s="3" t="s">
        <v>341</v>
      </c>
      <c r="F109" s="3" t="s">
        <v>415</v>
      </c>
      <c r="G109" s="3" t="s">
        <v>416</v>
      </c>
      <c r="H109" s="3" t="s">
        <v>371</v>
      </c>
      <c r="I109" s="3">
        <v>0</v>
      </c>
      <c r="J109" s="28">
        <v>3955</v>
      </c>
      <c r="K109" s="29">
        <v>3515.5555555555561</v>
      </c>
      <c r="L109" s="29">
        <v>3076.1111111111109</v>
      </c>
      <c r="M109" s="29">
        <v>2636.666666666667</v>
      </c>
      <c r="N109" s="29">
        <v>2197.2222222222222</v>
      </c>
      <c r="O109" s="29">
        <v>1757.7777777777781</v>
      </c>
      <c r="P109" s="29">
        <v>1318.333333333333</v>
      </c>
      <c r="Q109" s="29">
        <v>878.8888888888888</v>
      </c>
      <c r="R109" s="29">
        <v>439.44444444444429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0</v>
      </c>
      <c r="AL109" s="29">
        <v>0</v>
      </c>
      <c r="AM109" s="29">
        <v>0</v>
      </c>
      <c r="AN109" s="29">
        <v>0</v>
      </c>
      <c r="AO109" s="29">
        <v>0</v>
      </c>
      <c r="AP109" s="29">
        <v>0</v>
      </c>
      <c r="AQ109" s="11"/>
    </row>
    <row r="110" spans="1:43" hidden="1" x14ac:dyDescent="0.4">
      <c r="A110" s="3">
        <v>22</v>
      </c>
      <c r="B110" s="3" t="s">
        <v>83</v>
      </c>
      <c r="C110" s="3" t="s">
        <v>242</v>
      </c>
      <c r="D110" s="3">
        <v>4</v>
      </c>
      <c r="E110" s="3" t="s">
        <v>342</v>
      </c>
      <c r="F110" s="3"/>
      <c r="G110" s="3"/>
      <c r="H110" s="3"/>
      <c r="I110" s="3">
        <v>0</v>
      </c>
      <c r="J110" s="3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</row>
    <row r="111" spans="1:43" hidden="1" x14ac:dyDescent="0.4">
      <c r="A111" s="3">
        <v>22</v>
      </c>
      <c r="B111" s="3" t="s">
        <v>83</v>
      </c>
      <c r="C111" s="3" t="s">
        <v>242</v>
      </c>
      <c r="D111" s="3">
        <v>5</v>
      </c>
      <c r="E111" s="3" t="s">
        <v>344</v>
      </c>
      <c r="F111" s="3"/>
      <c r="G111" s="3"/>
      <c r="H111" s="3"/>
      <c r="I111" s="3">
        <v>0</v>
      </c>
      <c r="J111" s="3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</row>
    <row r="112" spans="1:43" hidden="1" x14ac:dyDescent="0.4">
      <c r="A112" s="7">
        <v>23</v>
      </c>
      <c r="B112" s="7" t="s">
        <v>84</v>
      </c>
      <c r="C112" s="7" t="s">
        <v>243</v>
      </c>
      <c r="D112" s="7">
        <v>1</v>
      </c>
      <c r="E112" s="7" t="s">
        <v>338</v>
      </c>
      <c r="F112" s="7" t="s">
        <v>412</v>
      </c>
      <c r="G112" s="7" t="s">
        <v>413</v>
      </c>
      <c r="H112" s="7" t="s">
        <v>385</v>
      </c>
      <c r="I112" s="7">
        <v>0</v>
      </c>
      <c r="J112" s="30">
        <v>10504.496300000001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</row>
    <row r="113" spans="1:43" hidden="1" x14ac:dyDescent="0.4">
      <c r="A113" s="7">
        <v>23</v>
      </c>
      <c r="B113" s="7" t="s">
        <v>84</v>
      </c>
      <c r="C113" s="7" t="s">
        <v>243</v>
      </c>
      <c r="D113" s="7">
        <v>2</v>
      </c>
      <c r="E113" s="7" t="s">
        <v>339</v>
      </c>
      <c r="F113" s="7" t="s">
        <v>414</v>
      </c>
      <c r="G113" s="7" t="s">
        <v>414</v>
      </c>
      <c r="H113" s="7" t="s">
        <v>371</v>
      </c>
      <c r="I113" s="7">
        <v>0</v>
      </c>
      <c r="J113" s="7">
        <v>49.32</v>
      </c>
      <c r="K113" s="11">
        <v>49.32</v>
      </c>
      <c r="L113" s="11">
        <v>49.32</v>
      </c>
      <c r="M113" s="11">
        <v>49.32</v>
      </c>
      <c r="N113" s="11">
        <v>49.32</v>
      </c>
      <c r="O113" s="11">
        <v>49.32</v>
      </c>
      <c r="P113" s="11">
        <v>49.32</v>
      </c>
      <c r="Q113" s="11">
        <v>49.32</v>
      </c>
      <c r="R113" s="11">
        <v>49.32</v>
      </c>
      <c r="S113" s="11">
        <v>49.32</v>
      </c>
      <c r="T113" s="11">
        <v>49.32</v>
      </c>
      <c r="U113" s="11">
        <v>49.32</v>
      </c>
      <c r="V113" s="11">
        <v>49.32</v>
      </c>
      <c r="W113" s="11">
        <v>49.32</v>
      </c>
      <c r="X113" s="11">
        <v>49.32</v>
      </c>
      <c r="Y113" s="11">
        <v>49.32</v>
      </c>
      <c r="Z113" s="11">
        <v>49.32</v>
      </c>
      <c r="AA113" s="11">
        <v>49.32</v>
      </c>
      <c r="AB113" s="11">
        <v>49.32</v>
      </c>
      <c r="AC113" s="11">
        <v>49.32</v>
      </c>
      <c r="AD113" s="11">
        <v>49.32</v>
      </c>
      <c r="AE113" s="11">
        <v>49.32</v>
      </c>
      <c r="AF113" s="11">
        <v>49.32</v>
      </c>
      <c r="AG113" s="11">
        <v>49.32</v>
      </c>
      <c r="AH113" s="11">
        <v>49.32</v>
      </c>
      <c r="AI113" s="11">
        <v>49.32</v>
      </c>
      <c r="AJ113" s="11">
        <v>49.32</v>
      </c>
      <c r="AK113" s="11">
        <v>49.32</v>
      </c>
      <c r="AL113" s="11">
        <v>49.32</v>
      </c>
      <c r="AM113" s="11">
        <v>49.32</v>
      </c>
      <c r="AN113" s="11">
        <v>49.32</v>
      </c>
      <c r="AO113" s="11">
        <v>49.32</v>
      </c>
      <c r="AP113" s="11">
        <v>49.32</v>
      </c>
      <c r="AQ113" s="11"/>
    </row>
    <row r="114" spans="1:43" x14ac:dyDescent="0.4">
      <c r="A114" s="7">
        <v>23</v>
      </c>
      <c r="B114" s="7" t="s">
        <v>84</v>
      </c>
      <c r="C114" s="7" t="s">
        <v>243</v>
      </c>
      <c r="D114" s="7">
        <v>3</v>
      </c>
      <c r="E114" s="7" t="s">
        <v>341</v>
      </c>
      <c r="F114" s="7" t="s">
        <v>415</v>
      </c>
      <c r="G114" s="7" t="s">
        <v>416</v>
      </c>
      <c r="H114" s="7" t="s">
        <v>371</v>
      </c>
      <c r="I114" s="7">
        <v>0</v>
      </c>
      <c r="J114" s="31">
        <v>7376</v>
      </c>
      <c r="K114" s="29">
        <v>6556.4444444444443</v>
      </c>
      <c r="L114" s="29">
        <v>5736.8888888888887</v>
      </c>
      <c r="M114" s="29">
        <v>4917.3333333333339</v>
      </c>
      <c r="N114" s="29">
        <v>4097.7777777777774</v>
      </c>
      <c r="O114" s="29">
        <v>3278.2222222222222</v>
      </c>
      <c r="P114" s="29">
        <v>2458.666666666667</v>
      </c>
      <c r="Q114" s="29">
        <v>1639.1111111111111</v>
      </c>
      <c r="R114" s="29">
        <v>819.55555555555566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  <c r="AL114" s="29">
        <v>0</v>
      </c>
      <c r="AM114" s="29">
        <v>0</v>
      </c>
      <c r="AN114" s="29">
        <v>0</v>
      </c>
      <c r="AO114" s="29">
        <v>0</v>
      </c>
      <c r="AP114" s="29">
        <v>0</v>
      </c>
      <c r="AQ114" s="11"/>
    </row>
    <row r="115" spans="1:43" hidden="1" x14ac:dyDescent="0.4">
      <c r="A115" s="7">
        <v>23</v>
      </c>
      <c r="B115" s="7" t="s">
        <v>84</v>
      </c>
      <c r="C115" s="7" t="s">
        <v>243</v>
      </c>
      <c r="D115" s="7">
        <v>4</v>
      </c>
      <c r="E115" s="7" t="s">
        <v>342</v>
      </c>
      <c r="F115" s="7"/>
      <c r="G115" s="7"/>
      <c r="H115" s="7"/>
      <c r="I115" s="7">
        <v>0</v>
      </c>
      <c r="J115" s="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</row>
    <row r="116" spans="1:43" hidden="1" x14ac:dyDescent="0.4">
      <c r="A116" s="7">
        <v>23</v>
      </c>
      <c r="B116" s="7" t="s">
        <v>84</v>
      </c>
      <c r="C116" s="7" t="s">
        <v>243</v>
      </c>
      <c r="D116" s="7">
        <v>5</v>
      </c>
      <c r="E116" s="7" t="s">
        <v>344</v>
      </c>
      <c r="F116" s="7"/>
      <c r="G116" s="7"/>
      <c r="H116" s="7"/>
      <c r="I116" s="7">
        <v>0</v>
      </c>
      <c r="J116" s="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</row>
    <row r="117" spans="1:43" hidden="1" x14ac:dyDescent="0.4">
      <c r="A117" s="3">
        <v>24</v>
      </c>
      <c r="B117" s="3" t="s">
        <v>85</v>
      </c>
      <c r="C117" s="3" t="s">
        <v>244</v>
      </c>
      <c r="D117" s="3">
        <v>1</v>
      </c>
      <c r="E117" s="3" t="s">
        <v>338</v>
      </c>
      <c r="F117" s="3" t="s">
        <v>412</v>
      </c>
      <c r="G117" s="3" t="s">
        <v>413</v>
      </c>
      <c r="H117" s="3" t="s">
        <v>418</v>
      </c>
      <c r="I117" s="3">
        <v>0</v>
      </c>
      <c r="J117" s="27">
        <v>23065.8112</v>
      </c>
      <c r="K117" s="11">
        <v>0.94881398252184768</v>
      </c>
      <c r="L117" s="11">
        <v>0.89762796504369535</v>
      </c>
      <c r="M117" s="11">
        <v>0.8651685393258427</v>
      </c>
      <c r="N117" s="11">
        <v>0.83270911360799005</v>
      </c>
      <c r="O117" s="11">
        <v>0.80774032459425715</v>
      </c>
      <c r="P117" s="11">
        <v>0.78152309612983772</v>
      </c>
      <c r="Q117" s="11">
        <v>0.76279650436953805</v>
      </c>
      <c r="R117" s="11">
        <v>0.74282147315855185</v>
      </c>
      <c r="S117" s="11">
        <v>0.72409488139825218</v>
      </c>
      <c r="T117" s="11">
        <v>0.70536828963795251</v>
      </c>
      <c r="U117" s="11">
        <v>0.6853932584269663</v>
      </c>
      <c r="V117" s="11">
        <v>0.66666666666666663</v>
      </c>
      <c r="W117" s="11">
        <v>0.66167290886392005</v>
      </c>
      <c r="X117" s="11">
        <v>0.65543071161048694</v>
      </c>
      <c r="Y117" s="11">
        <v>0.65043695380774036</v>
      </c>
      <c r="Z117" s="11">
        <v>0.64544319600499378</v>
      </c>
      <c r="AA117" s="11">
        <v>0.6404494382022472</v>
      </c>
      <c r="AB117" s="11">
        <v>0.63420724094881398</v>
      </c>
      <c r="AC117" s="11">
        <v>0.6292134831460674</v>
      </c>
      <c r="AD117" s="11">
        <v>0.62421972534332082</v>
      </c>
      <c r="AE117" s="11">
        <v>0.61922596754057424</v>
      </c>
      <c r="AF117" s="11">
        <v>0.61423220973782766</v>
      </c>
      <c r="AG117" s="11">
        <v>0.60799001248439455</v>
      </c>
      <c r="AH117" s="11">
        <v>0.60299625468164797</v>
      </c>
      <c r="AI117" s="11">
        <v>0.59800249687890139</v>
      </c>
      <c r="AJ117" s="11">
        <v>0.59300873907615481</v>
      </c>
      <c r="AK117" s="11">
        <v>0.58676654182272159</v>
      </c>
      <c r="AL117" s="11">
        <v>0.58177278401997501</v>
      </c>
      <c r="AM117" s="11">
        <v>0.57677902621722843</v>
      </c>
      <c r="AN117" s="11">
        <v>0.57178526841448185</v>
      </c>
      <c r="AO117" s="11">
        <v>0.56679151061173538</v>
      </c>
      <c r="AP117" s="11">
        <v>0.56054931335830216</v>
      </c>
      <c r="AQ117" s="11"/>
    </row>
    <row r="118" spans="1:43" hidden="1" x14ac:dyDescent="0.4">
      <c r="A118" s="3">
        <v>24</v>
      </c>
      <c r="B118" s="3" t="s">
        <v>85</v>
      </c>
      <c r="C118" s="3" t="s">
        <v>244</v>
      </c>
      <c r="D118" s="3">
        <v>2</v>
      </c>
      <c r="E118" s="3" t="s">
        <v>339</v>
      </c>
      <c r="F118" s="3" t="s">
        <v>414</v>
      </c>
      <c r="G118" s="3" t="s">
        <v>414</v>
      </c>
      <c r="H118" s="3" t="s">
        <v>371</v>
      </c>
      <c r="I118" s="3">
        <v>0</v>
      </c>
      <c r="J118" s="3">
        <v>16.275600000000001</v>
      </c>
      <c r="K118" s="11">
        <v>16.275600000000001</v>
      </c>
      <c r="L118" s="11">
        <v>16.275600000000001</v>
      </c>
      <c r="M118" s="11">
        <v>16.275600000000001</v>
      </c>
      <c r="N118" s="11">
        <v>16.275600000000001</v>
      </c>
      <c r="O118" s="11">
        <v>16.275600000000001</v>
      </c>
      <c r="P118" s="11">
        <v>16.275600000000001</v>
      </c>
      <c r="Q118" s="11">
        <v>16.275600000000001</v>
      </c>
      <c r="R118" s="11">
        <v>16.275600000000001</v>
      </c>
      <c r="S118" s="11">
        <v>16.275600000000001</v>
      </c>
      <c r="T118" s="11">
        <v>16.275600000000001</v>
      </c>
      <c r="U118" s="11">
        <v>16.275600000000001</v>
      </c>
      <c r="V118" s="11">
        <v>16.275600000000001</v>
      </c>
      <c r="W118" s="11">
        <v>16.275600000000001</v>
      </c>
      <c r="X118" s="11">
        <v>16.275600000000001</v>
      </c>
      <c r="Y118" s="11">
        <v>16.275600000000001</v>
      </c>
      <c r="Z118" s="11">
        <v>16.275600000000001</v>
      </c>
      <c r="AA118" s="11">
        <v>16.275600000000001</v>
      </c>
      <c r="AB118" s="11">
        <v>16.275600000000001</v>
      </c>
      <c r="AC118" s="11">
        <v>16.275600000000001</v>
      </c>
      <c r="AD118" s="11">
        <v>16.275600000000001</v>
      </c>
      <c r="AE118" s="11">
        <v>16.275600000000001</v>
      </c>
      <c r="AF118" s="11">
        <v>16.275600000000001</v>
      </c>
      <c r="AG118" s="11">
        <v>16.275600000000001</v>
      </c>
      <c r="AH118" s="11">
        <v>16.275600000000001</v>
      </c>
      <c r="AI118" s="11">
        <v>16.275600000000001</v>
      </c>
      <c r="AJ118" s="11">
        <v>16.275600000000001</v>
      </c>
      <c r="AK118" s="11">
        <v>16.275600000000001</v>
      </c>
      <c r="AL118" s="11">
        <v>16.275600000000001</v>
      </c>
      <c r="AM118" s="11">
        <v>16.275600000000001</v>
      </c>
      <c r="AN118" s="11">
        <v>16.275600000000001</v>
      </c>
      <c r="AO118" s="11">
        <v>16.275600000000001</v>
      </c>
      <c r="AP118" s="11">
        <v>16.275600000000001</v>
      </c>
      <c r="AQ118" s="11"/>
    </row>
    <row r="119" spans="1:43" x14ac:dyDescent="0.4">
      <c r="A119" s="3">
        <v>24</v>
      </c>
      <c r="B119" s="3" t="s">
        <v>85</v>
      </c>
      <c r="C119" s="3" t="s">
        <v>244</v>
      </c>
      <c r="D119" s="3">
        <v>3</v>
      </c>
      <c r="E119" s="3" t="s">
        <v>341</v>
      </c>
      <c r="F119" s="3" t="s">
        <v>415</v>
      </c>
      <c r="G119" s="3" t="s">
        <v>416</v>
      </c>
      <c r="H119" s="3"/>
      <c r="I119" s="3">
        <v>0</v>
      </c>
      <c r="J119" s="28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11"/>
    </row>
    <row r="120" spans="1:43" hidden="1" x14ac:dyDescent="0.4">
      <c r="A120" s="3">
        <v>24</v>
      </c>
      <c r="B120" s="3" t="s">
        <v>85</v>
      </c>
      <c r="C120" s="3" t="s">
        <v>244</v>
      </c>
      <c r="D120" s="3">
        <v>4</v>
      </c>
      <c r="E120" s="3" t="s">
        <v>342</v>
      </c>
      <c r="F120" s="3"/>
      <c r="G120" s="3"/>
      <c r="H120" s="3"/>
      <c r="I120" s="3">
        <v>0</v>
      </c>
      <c r="J120" s="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 spans="1:43" hidden="1" x14ac:dyDescent="0.4">
      <c r="A121" s="3">
        <v>24</v>
      </c>
      <c r="B121" s="3" t="s">
        <v>85</v>
      </c>
      <c r="C121" s="3" t="s">
        <v>244</v>
      </c>
      <c r="D121" s="3">
        <v>5</v>
      </c>
      <c r="E121" s="3" t="s">
        <v>344</v>
      </c>
      <c r="F121" s="3"/>
      <c r="G121" s="3"/>
      <c r="H121" s="3"/>
      <c r="I121" s="3">
        <v>0</v>
      </c>
      <c r="J121" s="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</row>
    <row r="122" spans="1:43" hidden="1" x14ac:dyDescent="0.4">
      <c r="A122" s="7">
        <v>25</v>
      </c>
      <c r="B122" s="7" t="s">
        <v>86</v>
      </c>
      <c r="C122" s="7" t="s">
        <v>245</v>
      </c>
      <c r="D122" s="7">
        <v>1</v>
      </c>
      <c r="E122" s="7" t="s">
        <v>338</v>
      </c>
      <c r="F122" s="7" t="s">
        <v>423</v>
      </c>
      <c r="G122" s="7" t="s">
        <v>413</v>
      </c>
      <c r="H122" s="7" t="s">
        <v>418</v>
      </c>
      <c r="I122" s="7">
        <v>0</v>
      </c>
      <c r="J122" s="30">
        <v>1.2777171453669443</v>
      </c>
      <c r="K122" s="11">
        <v>0.94882059986868861</v>
      </c>
      <c r="L122" s="11">
        <v>0.8976251861578618</v>
      </c>
      <c r="M122" s="11">
        <v>0.86516566048008703</v>
      </c>
      <c r="N122" s="11">
        <v>0.83270613480231237</v>
      </c>
      <c r="O122" s="11">
        <v>0.80774096433775844</v>
      </c>
      <c r="P122" s="11">
        <v>0.78152673467100098</v>
      </c>
      <c r="Q122" s="11">
        <v>0.76279084663794894</v>
      </c>
      <c r="R122" s="11">
        <v>0.7428219129822089</v>
      </c>
      <c r="S122" s="11">
        <v>0.72410203852867228</v>
      </c>
      <c r="T122" s="11">
        <v>0.70536615049562024</v>
      </c>
      <c r="U122" s="11">
        <v>0.6853972168398802</v>
      </c>
      <c r="V122" s="11">
        <v>0.66666132880682816</v>
      </c>
      <c r="W122" s="11">
        <v>0.66168110557752968</v>
      </c>
      <c r="X122" s="11">
        <v>0.65543580956651237</v>
      </c>
      <c r="Y122" s="11">
        <v>0.65043957275769848</v>
      </c>
      <c r="Z122" s="11">
        <v>0.64544333594888459</v>
      </c>
      <c r="AA122" s="11">
        <v>0.6404470991400707</v>
      </c>
      <c r="AB122" s="11">
        <v>0.63420180312905339</v>
      </c>
      <c r="AC122" s="11">
        <v>0.62922157989975502</v>
      </c>
      <c r="AD122" s="11">
        <v>0.62422534309094113</v>
      </c>
      <c r="AE122" s="11">
        <v>0.61922910628212724</v>
      </c>
      <c r="AF122" s="11">
        <v>0.61423286947331335</v>
      </c>
      <c r="AG122" s="11">
        <v>0.60798757346229604</v>
      </c>
      <c r="AH122" s="11">
        <v>0.60299133665348215</v>
      </c>
      <c r="AI122" s="11">
        <v>0.59799509984466825</v>
      </c>
      <c r="AJ122" s="11">
        <v>0.59301487661536978</v>
      </c>
      <c r="AK122" s="11">
        <v>0.58676958060435247</v>
      </c>
      <c r="AL122" s="11">
        <v>0.58177334379553858</v>
      </c>
      <c r="AM122" s="11">
        <v>0.57677710698672469</v>
      </c>
      <c r="AN122" s="11">
        <v>0.57178087017791079</v>
      </c>
      <c r="AO122" s="11">
        <v>0.56678463336909701</v>
      </c>
      <c r="AP122" s="11">
        <v>0.56055535093759512</v>
      </c>
      <c r="AQ122" s="11"/>
    </row>
    <row r="123" spans="1:43" hidden="1" x14ac:dyDescent="0.4">
      <c r="A123" s="7">
        <v>25</v>
      </c>
      <c r="B123" s="7" t="s">
        <v>86</v>
      </c>
      <c r="C123" s="7" t="s">
        <v>245</v>
      </c>
      <c r="D123" s="7">
        <v>2</v>
      </c>
      <c r="E123" s="7" t="s">
        <v>339</v>
      </c>
      <c r="F123" s="7" t="s">
        <v>414</v>
      </c>
      <c r="G123" s="7" t="s">
        <v>414</v>
      </c>
      <c r="H123" s="7" t="s">
        <v>371</v>
      </c>
      <c r="I123" s="7">
        <v>0</v>
      </c>
      <c r="J123" s="7">
        <v>24.66</v>
      </c>
      <c r="K123" s="11">
        <v>24.66</v>
      </c>
      <c r="L123" s="11">
        <v>24.66</v>
      </c>
      <c r="M123" s="11">
        <v>24.66</v>
      </c>
      <c r="N123" s="11">
        <v>24.66</v>
      </c>
      <c r="O123" s="11">
        <v>24.66</v>
      </c>
      <c r="P123" s="11">
        <v>24.66</v>
      </c>
      <c r="Q123" s="11">
        <v>24.66</v>
      </c>
      <c r="R123" s="11">
        <v>24.66</v>
      </c>
      <c r="S123" s="11">
        <v>24.66</v>
      </c>
      <c r="T123" s="11">
        <v>24.66</v>
      </c>
      <c r="U123" s="11">
        <v>24.66</v>
      </c>
      <c r="V123" s="11">
        <v>24.66</v>
      </c>
      <c r="W123" s="11">
        <v>24.66</v>
      </c>
      <c r="X123" s="11">
        <v>24.66</v>
      </c>
      <c r="Y123" s="11">
        <v>24.66</v>
      </c>
      <c r="Z123" s="11">
        <v>24.66</v>
      </c>
      <c r="AA123" s="11">
        <v>24.66</v>
      </c>
      <c r="AB123" s="11">
        <v>24.66</v>
      </c>
      <c r="AC123" s="11">
        <v>24.66</v>
      </c>
      <c r="AD123" s="11">
        <v>24.66</v>
      </c>
      <c r="AE123" s="11">
        <v>24.66</v>
      </c>
      <c r="AF123" s="11">
        <v>24.66</v>
      </c>
      <c r="AG123" s="11">
        <v>24.66</v>
      </c>
      <c r="AH123" s="11">
        <v>24.66</v>
      </c>
      <c r="AI123" s="11">
        <v>24.66</v>
      </c>
      <c r="AJ123" s="11">
        <v>24.66</v>
      </c>
      <c r="AK123" s="11">
        <v>24.66</v>
      </c>
      <c r="AL123" s="11">
        <v>24.66</v>
      </c>
      <c r="AM123" s="11">
        <v>24.66</v>
      </c>
      <c r="AN123" s="11">
        <v>24.66</v>
      </c>
      <c r="AO123" s="11">
        <v>24.66</v>
      </c>
      <c r="AP123" s="11">
        <v>24.66</v>
      </c>
      <c r="AQ123" s="11"/>
    </row>
    <row r="124" spans="1:43" x14ac:dyDescent="0.4">
      <c r="A124" s="7">
        <v>25</v>
      </c>
      <c r="B124" s="7" t="s">
        <v>86</v>
      </c>
      <c r="C124" s="7" t="s">
        <v>245</v>
      </c>
      <c r="D124" s="7">
        <v>3</v>
      </c>
      <c r="E124" s="7" t="s">
        <v>341</v>
      </c>
      <c r="F124" s="7" t="s">
        <v>415</v>
      </c>
      <c r="G124" s="7" t="s">
        <v>416</v>
      </c>
      <c r="H124" s="7"/>
      <c r="I124" s="7">
        <v>0</v>
      </c>
      <c r="J124" s="31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11"/>
    </row>
    <row r="125" spans="1:43" hidden="1" x14ac:dyDescent="0.4">
      <c r="A125" s="7">
        <v>25</v>
      </c>
      <c r="B125" s="7" t="s">
        <v>86</v>
      </c>
      <c r="C125" s="7" t="s">
        <v>245</v>
      </c>
      <c r="D125" s="7">
        <v>4</v>
      </c>
      <c r="E125" s="7" t="s">
        <v>342</v>
      </c>
      <c r="F125" s="7"/>
      <c r="G125" s="7"/>
      <c r="H125" s="7"/>
      <c r="I125" s="7">
        <v>0</v>
      </c>
      <c r="J125" s="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</row>
    <row r="126" spans="1:43" hidden="1" x14ac:dyDescent="0.4">
      <c r="A126" s="7">
        <v>25</v>
      </c>
      <c r="B126" s="7" t="s">
        <v>86</v>
      </c>
      <c r="C126" s="7" t="s">
        <v>245</v>
      </c>
      <c r="D126" s="7">
        <v>5</v>
      </c>
      <c r="E126" s="7" t="s">
        <v>344</v>
      </c>
      <c r="F126" s="7"/>
      <c r="G126" s="7"/>
      <c r="H126" s="7"/>
      <c r="I126" s="7">
        <v>0</v>
      </c>
      <c r="J126" s="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</row>
    <row r="127" spans="1:43" hidden="1" x14ac:dyDescent="0.4">
      <c r="A127" s="3">
        <v>26</v>
      </c>
      <c r="B127" s="3" t="s">
        <v>87</v>
      </c>
      <c r="C127" s="3" t="s">
        <v>246</v>
      </c>
      <c r="D127" s="3">
        <v>1</v>
      </c>
      <c r="E127" s="3" t="s">
        <v>338</v>
      </c>
      <c r="F127" s="3" t="s">
        <v>423</v>
      </c>
      <c r="G127" s="3" t="s">
        <v>413</v>
      </c>
      <c r="H127" s="3" t="s">
        <v>418</v>
      </c>
      <c r="I127" s="3">
        <v>0</v>
      </c>
      <c r="J127" s="27">
        <v>1.6622833870151996</v>
      </c>
      <c r="K127" s="11">
        <v>0.94882059986868861</v>
      </c>
      <c r="L127" s="11">
        <v>0.8976251861578618</v>
      </c>
      <c r="M127" s="11">
        <v>0.86516566048008703</v>
      </c>
      <c r="N127" s="11">
        <v>0.83270613480231237</v>
      </c>
      <c r="O127" s="11">
        <v>0.80774096433775844</v>
      </c>
      <c r="P127" s="11">
        <v>0.78152673467100098</v>
      </c>
      <c r="Q127" s="11">
        <v>0.76279084663794894</v>
      </c>
      <c r="R127" s="11">
        <v>0.7428219129822089</v>
      </c>
      <c r="S127" s="11">
        <v>0.72410203852867228</v>
      </c>
      <c r="T127" s="11">
        <v>0.70536615049562024</v>
      </c>
      <c r="U127" s="11">
        <v>0.6853972168398802</v>
      </c>
      <c r="V127" s="11">
        <v>0.66666132880682816</v>
      </c>
      <c r="W127" s="11">
        <v>0.66168110557752968</v>
      </c>
      <c r="X127" s="11">
        <v>0.65543580956651237</v>
      </c>
      <c r="Y127" s="11">
        <v>0.65043957275769848</v>
      </c>
      <c r="Z127" s="11">
        <v>0.64544333594888459</v>
      </c>
      <c r="AA127" s="11">
        <v>0.6404470991400707</v>
      </c>
      <c r="AB127" s="11">
        <v>0.63420180312905339</v>
      </c>
      <c r="AC127" s="11">
        <v>0.62922157989975502</v>
      </c>
      <c r="AD127" s="11">
        <v>0.62422534309094113</v>
      </c>
      <c r="AE127" s="11">
        <v>0.61922910628212724</v>
      </c>
      <c r="AF127" s="11">
        <v>0.61423286947331335</v>
      </c>
      <c r="AG127" s="11">
        <v>0.60798757346229604</v>
      </c>
      <c r="AH127" s="11">
        <v>0.60299133665348215</v>
      </c>
      <c r="AI127" s="11">
        <v>0.59799509984466825</v>
      </c>
      <c r="AJ127" s="11">
        <v>0.59301487661536978</v>
      </c>
      <c r="AK127" s="11">
        <v>0.58676958060435247</v>
      </c>
      <c r="AL127" s="11">
        <v>0.58177334379553858</v>
      </c>
      <c r="AM127" s="11">
        <v>0.57677710698672469</v>
      </c>
      <c r="AN127" s="11">
        <v>0.57178087017791079</v>
      </c>
      <c r="AO127" s="11">
        <v>0.56678463336909701</v>
      </c>
      <c r="AP127" s="11">
        <v>0.56055535093759512</v>
      </c>
      <c r="AQ127" s="11"/>
    </row>
    <row r="128" spans="1:43" hidden="1" x14ac:dyDescent="0.4">
      <c r="A128" s="3">
        <v>26</v>
      </c>
      <c r="B128" s="3" t="s">
        <v>87</v>
      </c>
      <c r="C128" s="3" t="s">
        <v>246</v>
      </c>
      <c r="D128" s="3">
        <v>2</v>
      </c>
      <c r="E128" s="3" t="s">
        <v>339</v>
      </c>
      <c r="F128" s="3" t="s">
        <v>414</v>
      </c>
      <c r="G128" s="3" t="s">
        <v>414</v>
      </c>
      <c r="H128" s="3" t="s">
        <v>371</v>
      </c>
      <c r="I128" s="3">
        <v>0</v>
      </c>
      <c r="J128" s="3">
        <v>24.66</v>
      </c>
      <c r="K128" s="11">
        <v>24.66</v>
      </c>
      <c r="L128" s="11">
        <v>24.66</v>
      </c>
      <c r="M128" s="11">
        <v>24.66</v>
      </c>
      <c r="N128" s="11">
        <v>24.66</v>
      </c>
      <c r="O128" s="11">
        <v>24.66</v>
      </c>
      <c r="P128" s="11">
        <v>24.66</v>
      </c>
      <c r="Q128" s="11">
        <v>24.66</v>
      </c>
      <c r="R128" s="11">
        <v>24.66</v>
      </c>
      <c r="S128" s="11">
        <v>24.66</v>
      </c>
      <c r="T128" s="11">
        <v>24.66</v>
      </c>
      <c r="U128" s="11">
        <v>24.66</v>
      </c>
      <c r="V128" s="11">
        <v>24.66</v>
      </c>
      <c r="W128" s="11">
        <v>24.66</v>
      </c>
      <c r="X128" s="11">
        <v>24.66</v>
      </c>
      <c r="Y128" s="11">
        <v>24.66</v>
      </c>
      <c r="Z128" s="11">
        <v>24.66</v>
      </c>
      <c r="AA128" s="11">
        <v>24.66</v>
      </c>
      <c r="AB128" s="11">
        <v>24.66</v>
      </c>
      <c r="AC128" s="11">
        <v>24.66</v>
      </c>
      <c r="AD128" s="11">
        <v>24.66</v>
      </c>
      <c r="AE128" s="11">
        <v>24.66</v>
      </c>
      <c r="AF128" s="11">
        <v>24.66</v>
      </c>
      <c r="AG128" s="11">
        <v>24.66</v>
      </c>
      <c r="AH128" s="11">
        <v>24.66</v>
      </c>
      <c r="AI128" s="11">
        <v>24.66</v>
      </c>
      <c r="AJ128" s="11">
        <v>24.66</v>
      </c>
      <c r="AK128" s="11">
        <v>24.66</v>
      </c>
      <c r="AL128" s="11">
        <v>24.66</v>
      </c>
      <c r="AM128" s="11">
        <v>24.66</v>
      </c>
      <c r="AN128" s="11">
        <v>24.66</v>
      </c>
      <c r="AO128" s="11">
        <v>24.66</v>
      </c>
      <c r="AP128" s="11">
        <v>24.66</v>
      </c>
      <c r="AQ128" s="11"/>
    </row>
    <row r="129" spans="1:43" x14ac:dyDescent="0.4">
      <c r="A129" s="3">
        <v>26</v>
      </c>
      <c r="B129" s="3" t="s">
        <v>87</v>
      </c>
      <c r="C129" s="3" t="s">
        <v>246</v>
      </c>
      <c r="D129" s="3">
        <v>3</v>
      </c>
      <c r="E129" s="3" t="s">
        <v>341</v>
      </c>
      <c r="F129" s="3" t="s">
        <v>415</v>
      </c>
      <c r="G129" s="3" t="s">
        <v>416</v>
      </c>
      <c r="H129" s="3"/>
      <c r="I129" s="3">
        <v>0</v>
      </c>
      <c r="J129" s="28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11"/>
    </row>
    <row r="130" spans="1:43" hidden="1" x14ac:dyDescent="0.4">
      <c r="A130" s="3">
        <v>26</v>
      </c>
      <c r="B130" s="3" t="s">
        <v>87</v>
      </c>
      <c r="C130" s="3" t="s">
        <v>246</v>
      </c>
      <c r="D130" s="3">
        <v>4</v>
      </c>
      <c r="E130" s="3" t="s">
        <v>342</v>
      </c>
      <c r="F130" s="3"/>
      <c r="G130" s="3"/>
      <c r="H130" s="3"/>
      <c r="I130" s="3">
        <v>0</v>
      </c>
      <c r="J130" s="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</row>
    <row r="131" spans="1:43" hidden="1" x14ac:dyDescent="0.4">
      <c r="A131" s="3">
        <v>26</v>
      </c>
      <c r="B131" s="3" t="s">
        <v>87</v>
      </c>
      <c r="C131" s="3" t="s">
        <v>246</v>
      </c>
      <c r="D131" s="3">
        <v>5</v>
      </c>
      <c r="E131" s="3" t="s">
        <v>344</v>
      </c>
      <c r="F131" s="3"/>
      <c r="G131" s="3"/>
      <c r="H131" s="3"/>
      <c r="I131" s="3">
        <v>0</v>
      </c>
      <c r="J131" s="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 spans="1:43" hidden="1" x14ac:dyDescent="0.4">
      <c r="A132" s="7">
        <v>27</v>
      </c>
      <c r="B132" s="7" t="s">
        <v>88</v>
      </c>
      <c r="C132" s="7" t="s">
        <v>247</v>
      </c>
      <c r="D132" s="7">
        <v>1</v>
      </c>
      <c r="E132" s="7" t="s">
        <v>338</v>
      </c>
      <c r="F132" s="7"/>
      <c r="G132" s="7" t="s">
        <v>413</v>
      </c>
      <c r="H132" s="7" t="s">
        <v>398</v>
      </c>
      <c r="I132" s="7">
        <v>0</v>
      </c>
      <c r="J132" s="3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</row>
    <row r="133" spans="1:43" hidden="1" x14ac:dyDescent="0.4">
      <c r="A133" s="7">
        <v>27</v>
      </c>
      <c r="B133" s="7" t="s">
        <v>88</v>
      </c>
      <c r="C133" s="7" t="s">
        <v>247</v>
      </c>
      <c r="D133" s="7">
        <v>2</v>
      </c>
      <c r="E133" s="7" t="s">
        <v>339</v>
      </c>
      <c r="F133" s="7" t="s">
        <v>414</v>
      </c>
      <c r="G133" s="7" t="s">
        <v>414</v>
      </c>
      <c r="H133" s="7" t="s">
        <v>398</v>
      </c>
      <c r="I133" s="7">
        <v>0</v>
      </c>
      <c r="J133" s="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</row>
    <row r="134" spans="1:43" x14ac:dyDescent="0.4">
      <c r="A134" s="7">
        <v>27</v>
      </c>
      <c r="B134" s="7" t="s">
        <v>88</v>
      </c>
      <c r="C134" s="7" t="s">
        <v>247</v>
      </c>
      <c r="D134" s="7">
        <v>3</v>
      </c>
      <c r="E134" s="7" t="s">
        <v>341</v>
      </c>
      <c r="F134" s="7" t="s">
        <v>415</v>
      </c>
      <c r="G134" s="7" t="s">
        <v>416</v>
      </c>
      <c r="H134" s="7" t="s">
        <v>398</v>
      </c>
      <c r="I134" s="7">
        <v>0</v>
      </c>
      <c r="J134" s="31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11"/>
    </row>
    <row r="135" spans="1:43" hidden="1" x14ac:dyDescent="0.4">
      <c r="A135" s="7">
        <v>27</v>
      </c>
      <c r="B135" s="7" t="s">
        <v>88</v>
      </c>
      <c r="C135" s="7" t="s">
        <v>247</v>
      </c>
      <c r="D135" s="7">
        <v>4</v>
      </c>
      <c r="E135" s="7" t="s">
        <v>342</v>
      </c>
      <c r="F135" s="7"/>
      <c r="G135" s="7"/>
      <c r="H135" s="7"/>
      <c r="I135" s="7">
        <v>0</v>
      </c>
      <c r="J135" s="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</row>
    <row r="136" spans="1:43" hidden="1" x14ac:dyDescent="0.4">
      <c r="A136" s="7">
        <v>27</v>
      </c>
      <c r="B136" s="7" t="s">
        <v>88</v>
      </c>
      <c r="C136" s="7" t="s">
        <v>247</v>
      </c>
      <c r="D136" s="7">
        <v>5</v>
      </c>
      <c r="E136" s="7" t="s">
        <v>344</v>
      </c>
      <c r="F136" s="7"/>
      <c r="G136" s="7"/>
      <c r="H136" s="7"/>
      <c r="I136" s="7">
        <v>0</v>
      </c>
      <c r="J136" s="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</row>
    <row r="137" spans="1:43" hidden="1" x14ac:dyDescent="0.4">
      <c r="A137" s="3">
        <v>28</v>
      </c>
      <c r="B137" s="3" t="s">
        <v>89</v>
      </c>
      <c r="C137" s="3" t="s">
        <v>248</v>
      </c>
      <c r="D137" s="3">
        <v>1</v>
      </c>
      <c r="E137" s="3" t="s">
        <v>338</v>
      </c>
      <c r="F137" s="3"/>
      <c r="G137" s="3" t="s">
        <v>413</v>
      </c>
      <c r="H137" s="3" t="s">
        <v>398</v>
      </c>
      <c r="I137" s="3">
        <v>0</v>
      </c>
      <c r="J137" s="2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</row>
    <row r="138" spans="1:43" hidden="1" x14ac:dyDescent="0.4">
      <c r="A138" s="3">
        <v>28</v>
      </c>
      <c r="B138" s="3" t="s">
        <v>89</v>
      </c>
      <c r="C138" s="3" t="s">
        <v>248</v>
      </c>
      <c r="D138" s="3">
        <v>2</v>
      </c>
      <c r="E138" s="3" t="s">
        <v>339</v>
      </c>
      <c r="F138" s="3" t="s">
        <v>414</v>
      </c>
      <c r="G138" s="3" t="s">
        <v>414</v>
      </c>
      <c r="H138" s="3" t="s">
        <v>398</v>
      </c>
      <c r="I138" s="3">
        <v>0</v>
      </c>
      <c r="J138" s="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spans="1:43" x14ac:dyDescent="0.4">
      <c r="A139" s="3">
        <v>28</v>
      </c>
      <c r="B139" s="3" t="s">
        <v>89</v>
      </c>
      <c r="C139" s="3" t="s">
        <v>248</v>
      </c>
      <c r="D139" s="3">
        <v>3</v>
      </c>
      <c r="E139" s="3" t="s">
        <v>341</v>
      </c>
      <c r="F139" s="3" t="s">
        <v>415</v>
      </c>
      <c r="G139" s="3" t="s">
        <v>416</v>
      </c>
      <c r="H139" s="3" t="s">
        <v>398</v>
      </c>
      <c r="I139" s="3">
        <v>0</v>
      </c>
      <c r="J139" s="28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11"/>
    </row>
    <row r="140" spans="1:43" hidden="1" x14ac:dyDescent="0.4">
      <c r="A140" s="3">
        <v>28</v>
      </c>
      <c r="B140" s="3" t="s">
        <v>89</v>
      </c>
      <c r="C140" s="3" t="s">
        <v>248</v>
      </c>
      <c r="D140" s="3">
        <v>4</v>
      </c>
      <c r="E140" s="3" t="s">
        <v>342</v>
      </c>
      <c r="F140" s="3"/>
      <c r="G140" s="3"/>
      <c r="H140" s="3"/>
      <c r="I140" s="3">
        <v>0</v>
      </c>
      <c r="J140" s="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</row>
    <row r="141" spans="1:43" hidden="1" x14ac:dyDescent="0.4">
      <c r="A141" s="3">
        <v>28</v>
      </c>
      <c r="B141" s="3" t="s">
        <v>89</v>
      </c>
      <c r="C141" s="3" t="s">
        <v>248</v>
      </c>
      <c r="D141" s="3">
        <v>5</v>
      </c>
      <c r="E141" s="3" t="s">
        <v>344</v>
      </c>
      <c r="F141" s="3"/>
      <c r="G141" s="3"/>
      <c r="H141" s="3"/>
      <c r="I141" s="3">
        <v>0</v>
      </c>
      <c r="J141" s="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</row>
    <row r="142" spans="1:43" hidden="1" x14ac:dyDescent="0.4">
      <c r="A142" s="7">
        <v>29</v>
      </c>
      <c r="B142" s="7" t="s">
        <v>90</v>
      </c>
      <c r="C142" s="7" t="s">
        <v>249</v>
      </c>
      <c r="D142" s="7">
        <v>1</v>
      </c>
      <c r="E142" s="7" t="s">
        <v>338</v>
      </c>
      <c r="F142" s="7"/>
      <c r="G142" s="7" t="s">
        <v>413</v>
      </c>
      <c r="H142" s="7" t="s">
        <v>398</v>
      </c>
      <c r="I142" s="7">
        <v>0</v>
      </c>
      <c r="J142" s="3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</row>
    <row r="143" spans="1:43" hidden="1" x14ac:dyDescent="0.4">
      <c r="A143" s="7">
        <v>29</v>
      </c>
      <c r="B143" s="7" t="s">
        <v>90</v>
      </c>
      <c r="C143" s="7" t="s">
        <v>249</v>
      </c>
      <c r="D143" s="7">
        <v>2</v>
      </c>
      <c r="E143" s="7" t="s">
        <v>339</v>
      </c>
      <c r="F143" s="7" t="s">
        <v>414</v>
      </c>
      <c r="G143" s="7" t="s">
        <v>414</v>
      </c>
      <c r="H143" s="7" t="s">
        <v>385</v>
      </c>
      <c r="I143" s="7">
        <v>0</v>
      </c>
      <c r="J143" s="7">
        <v>20.059999999999999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 t="s">
        <v>424</v>
      </c>
    </row>
    <row r="144" spans="1:43" x14ac:dyDescent="0.4">
      <c r="A144" s="7">
        <v>29</v>
      </c>
      <c r="B144" s="7" t="s">
        <v>90</v>
      </c>
      <c r="C144" s="7" t="s">
        <v>249</v>
      </c>
      <c r="D144" s="7">
        <v>3</v>
      </c>
      <c r="E144" s="7" t="s">
        <v>341</v>
      </c>
      <c r="F144" s="7" t="s">
        <v>415</v>
      </c>
      <c r="G144" s="7" t="s">
        <v>416</v>
      </c>
      <c r="H144" s="7" t="s">
        <v>398</v>
      </c>
      <c r="I144" s="7">
        <v>0</v>
      </c>
      <c r="J144" s="31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11"/>
    </row>
    <row r="145" spans="1:43" hidden="1" x14ac:dyDescent="0.4">
      <c r="A145" s="7">
        <v>29</v>
      </c>
      <c r="B145" s="7" t="s">
        <v>90</v>
      </c>
      <c r="C145" s="7" t="s">
        <v>249</v>
      </c>
      <c r="D145" s="7">
        <v>4</v>
      </c>
      <c r="E145" s="7" t="s">
        <v>342</v>
      </c>
      <c r="F145" s="7"/>
      <c r="G145" s="7"/>
      <c r="H145" s="7"/>
      <c r="I145" s="7">
        <v>0</v>
      </c>
      <c r="J145" s="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</row>
    <row r="146" spans="1:43" hidden="1" x14ac:dyDescent="0.4">
      <c r="A146" s="7">
        <v>29</v>
      </c>
      <c r="B146" s="7" t="s">
        <v>90</v>
      </c>
      <c r="C146" s="7" t="s">
        <v>249</v>
      </c>
      <c r="D146" s="7">
        <v>5</v>
      </c>
      <c r="E146" s="7" t="s">
        <v>344</v>
      </c>
      <c r="F146" s="7"/>
      <c r="G146" s="7"/>
      <c r="H146" s="7"/>
      <c r="I146" s="7">
        <v>0</v>
      </c>
      <c r="J146" s="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</row>
    <row r="147" spans="1:43" hidden="1" x14ac:dyDescent="0.4">
      <c r="A147" s="3">
        <v>30</v>
      </c>
      <c r="B147" s="3" t="s">
        <v>91</v>
      </c>
      <c r="C147" s="3" t="s">
        <v>250</v>
      </c>
      <c r="D147" s="3">
        <v>1</v>
      </c>
      <c r="E147" s="3" t="s">
        <v>338</v>
      </c>
      <c r="F147" s="3" t="s">
        <v>412</v>
      </c>
      <c r="G147" s="3" t="s">
        <v>413</v>
      </c>
      <c r="H147" s="3" t="s">
        <v>385</v>
      </c>
      <c r="I147" s="3">
        <v>0</v>
      </c>
      <c r="J147" s="27">
        <v>98642.147200000007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</row>
    <row r="148" spans="1:43" hidden="1" x14ac:dyDescent="0.4">
      <c r="A148" s="3">
        <v>30</v>
      </c>
      <c r="B148" s="3" t="s">
        <v>91</v>
      </c>
      <c r="C148" s="3" t="s">
        <v>250</v>
      </c>
      <c r="D148" s="3">
        <v>2</v>
      </c>
      <c r="E148" s="3" t="s">
        <v>339</v>
      </c>
      <c r="F148" s="3" t="s">
        <v>414</v>
      </c>
      <c r="G148" s="3" t="s">
        <v>414</v>
      </c>
      <c r="H148" s="3" t="s">
        <v>371</v>
      </c>
      <c r="I148" s="3">
        <v>0</v>
      </c>
      <c r="J148" s="3">
        <v>464.79</v>
      </c>
      <c r="K148" s="11">
        <v>464.79</v>
      </c>
      <c r="L148" s="11">
        <v>464.79</v>
      </c>
      <c r="M148" s="11">
        <v>464.79</v>
      </c>
      <c r="N148" s="11">
        <v>464.79</v>
      </c>
      <c r="O148" s="11">
        <v>464.79</v>
      </c>
      <c r="P148" s="11">
        <v>464.79</v>
      </c>
      <c r="Q148" s="11">
        <v>464.79</v>
      </c>
      <c r="R148" s="11">
        <v>464.79</v>
      </c>
      <c r="S148" s="11">
        <v>464.79</v>
      </c>
      <c r="T148" s="11">
        <v>464.79</v>
      </c>
      <c r="U148" s="11">
        <v>464.79</v>
      </c>
      <c r="V148" s="11">
        <v>464.79</v>
      </c>
      <c r="W148" s="11">
        <v>464.79</v>
      </c>
      <c r="X148" s="11">
        <v>464.79</v>
      </c>
      <c r="Y148" s="11">
        <v>464.79</v>
      </c>
      <c r="Z148" s="11">
        <v>464.79</v>
      </c>
      <c r="AA148" s="11">
        <v>464.79</v>
      </c>
      <c r="AB148" s="11">
        <v>464.79</v>
      </c>
      <c r="AC148" s="11">
        <v>464.79</v>
      </c>
      <c r="AD148" s="11">
        <v>464.79</v>
      </c>
      <c r="AE148" s="11">
        <v>464.79</v>
      </c>
      <c r="AF148" s="11">
        <v>464.79</v>
      </c>
      <c r="AG148" s="11">
        <v>464.79</v>
      </c>
      <c r="AH148" s="11">
        <v>464.79</v>
      </c>
      <c r="AI148" s="11">
        <v>464.79</v>
      </c>
      <c r="AJ148" s="11">
        <v>464.79</v>
      </c>
      <c r="AK148" s="11">
        <v>464.79</v>
      </c>
      <c r="AL148" s="11">
        <v>464.79</v>
      </c>
      <c r="AM148" s="11">
        <v>464.79</v>
      </c>
      <c r="AN148" s="11">
        <v>464.79</v>
      </c>
      <c r="AO148" s="11">
        <v>464.79</v>
      </c>
      <c r="AP148" s="11">
        <v>464.79</v>
      </c>
      <c r="AQ148" s="11"/>
    </row>
    <row r="149" spans="1:43" x14ac:dyDescent="0.4">
      <c r="A149" s="3">
        <v>30</v>
      </c>
      <c r="B149" s="3" t="s">
        <v>91</v>
      </c>
      <c r="C149" s="3" t="s">
        <v>250</v>
      </c>
      <c r="D149" s="3">
        <v>3</v>
      </c>
      <c r="E149" s="3" t="s">
        <v>341</v>
      </c>
      <c r="F149" s="3" t="s">
        <v>415</v>
      </c>
      <c r="G149" s="3" t="s">
        <v>416</v>
      </c>
      <c r="H149" s="3" t="s">
        <v>371</v>
      </c>
      <c r="I149" s="3">
        <v>0</v>
      </c>
      <c r="J149" s="28">
        <v>42158</v>
      </c>
      <c r="K149" s="29">
        <v>40050.1</v>
      </c>
      <c r="L149" s="29">
        <v>37942.199999999997</v>
      </c>
      <c r="M149" s="29">
        <v>35834.300000000003</v>
      </c>
      <c r="N149" s="29">
        <v>33726.400000000001</v>
      </c>
      <c r="O149" s="29">
        <v>31618.5</v>
      </c>
      <c r="P149" s="29">
        <v>29510.6</v>
      </c>
      <c r="Q149" s="29">
        <v>27402.7</v>
      </c>
      <c r="R149" s="29">
        <v>25294.799999999999</v>
      </c>
      <c r="S149" s="29">
        <v>23186.9</v>
      </c>
      <c r="T149" s="29">
        <v>21079</v>
      </c>
      <c r="U149" s="29">
        <v>18971.099999999999</v>
      </c>
      <c r="V149" s="29">
        <v>16863.2</v>
      </c>
      <c r="W149" s="29">
        <v>14755.3</v>
      </c>
      <c r="X149" s="29">
        <v>12647.4</v>
      </c>
      <c r="Y149" s="29">
        <v>10539.5</v>
      </c>
      <c r="Z149" s="29">
        <v>8431.5999999999985</v>
      </c>
      <c r="AA149" s="29">
        <v>6323.6999999999989</v>
      </c>
      <c r="AB149" s="29">
        <v>4215.7999999999984</v>
      </c>
      <c r="AC149" s="29">
        <v>2107.8999999999978</v>
      </c>
      <c r="AD149" s="29">
        <v>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0</v>
      </c>
      <c r="AM149" s="29">
        <v>0</v>
      </c>
      <c r="AN149" s="29">
        <v>0</v>
      </c>
      <c r="AO149" s="29">
        <v>0</v>
      </c>
      <c r="AP149" s="29">
        <v>0</v>
      </c>
      <c r="AQ149" s="11"/>
    </row>
    <row r="150" spans="1:43" hidden="1" x14ac:dyDescent="0.4">
      <c r="A150" s="3">
        <v>30</v>
      </c>
      <c r="B150" s="3" t="s">
        <v>91</v>
      </c>
      <c r="C150" s="3" t="s">
        <v>250</v>
      </c>
      <c r="D150" s="3">
        <v>4</v>
      </c>
      <c r="E150" s="3" t="s">
        <v>342</v>
      </c>
      <c r="F150" s="3"/>
      <c r="G150" s="3"/>
      <c r="H150" s="3"/>
      <c r="I150" s="3">
        <v>0</v>
      </c>
      <c r="J150" s="3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</row>
    <row r="151" spans="1:43" hidden="1" x14ac:dyDescent="0.4">
      <c r="A151" s="3">
        <v>30</v>
      </c>
      <c r="B151" s="3" t="s">
        <v>91</v>
      </c>
      <c r="C151" s="3" t="s">
        <v>250</v>
      </c>
      <c r="D151" s="3">
        <v>5</v>
      </c>
      <c r="E151" s="3" t="s">
        <v>344</v>
      </c>
      <c r="F151" s="3"/>
      <c r="G151" s="3"/>
      <c r="H151" s="3"/>
      <c r="I151" s="3">
        <v>0</v>
      </c>
      <c r="J151" s="3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</row>
    <row r="152" spans="1:43" hidden="1" x14ac:dyDescent="0.4">
      <c r="A152" s="7">
        <v>31</v>
      </c>
      <c r="B152" s="7" t="s">
        <v>92</v>
      </c>
      <c r="C152" s="7" t="s">
        <v>251</v>
      </c>
      <c r="D152" s="7">
        <v>1</v>
      </c>
      <c r="E152" s="7" t="s">
        <v>338</v>
      </c>
      <c r="F152" s="7" t="s">
        <v>425</v>
      </c>
      <c r="G152" s="7" t="s">
        <v>413</v>
      </c>
      <c r="H152" s="7" t="s">
        <v>385</v>
      </c>
      <c r="I152" s="7">
        <v>0</v>
      </c>
      <c r="J152" s="32">
        <v>1.4000530186958298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</row>
    <row r="153" spans="1:43" hidden="1" x14ac:dyDescent="0.4">
      <c r="A153" s="7">
        <v>31</v>
      </c>
      <c r="B153" s="7" t="s">
        <v>92</v>
      </c>
      <c r="C153" s="7" t="s">
        <v>251</v>
      </c>
      <c r="D153" s="7">
        <v>2</v>
      </c>
      <c r="E153" s="7" t="s">
        <v>339</v>
      </c>
      <c r="F153" s="7" t="s">
        <v>414</v>
      </c>
      <c r="G153" s="7" t="s">
        <v>414</v>
      </c>
      <c r="H153" s="7" t="s">
        <v>371</v>
      </c>
      <c r="I153" s="7">
        <v>0</v>
      </c>
      <c r="J153" s="7">
        <v>387.84</v>
      </c>
      <c r="K153" s="11">
        <v>387.84</v>
      </c>
      <c r="L153" s="11">
        <v>387.84</v>
      </c>
      <c r="M153" s="11">
        <v>387.84</v>
      </c>
      <c r="N153" s="11">
        <v>387.84</v>
      </c>
      <c r="O153" s="11">
        <v>387.84</v>
      </c>
      <c r="P153" s="11">
        <v>387.84</v>
      </c>
      <c r="Q153" s="11">
        <v>387.84</v>
      </c>
      <c r="R153" s="11">
        <v>387.84</v>
      </c>
      <c r="S153" s="11">
        <v>387.84</v>
      </c>
      <c r="T153" s="11">
        <v>387.84</v>
      </c>
      <c r="U153" s="11">
        <v>387.84</v>
      </c>
      <c r="V153" s="11">
        <v>387.84</v>
      </c>
      <c r="W153" s="11">
        <v>387.84</v>
      </c>
      <c r="X153" s="11">
        <v>387.84</v>
      </c>
      <c r="Y153" s="11">
        <v>387.84</v>
      </c>
      <c r="Z153" s="11">
        <v>387.84</v>
      </c>
      <c r="AA153" s="11">
        <v>387.84</v>
      </c>
      <c r="AB153" s="11">
        <v>387.84</v>
      </c>
      <c r="AC153" s="11">
        <v>387.84</v>
      </c>
      <c r="AD153" s="11">
        <v>387.84</v>
      </c>
      <c r="AE153" s="11">
        <v>387.84</v>
      </c>
      <c r="AF153" s="11">
        <v>387.84</v>
      </c>
      <c r="AG153" s="11">
        <v>387.84</v>
      </c>
      <c r="AH153" s="11">
        <v>387.84</v>
      </c>
      <c r="AI153" s="11">
        <v>387.84</v>
      </c>
      <c r="AJ153" s="11">
        <v>387.84</v>
      </c>
      <c r="AK153" s="11">
        <v>387.84</v>
      </c>
      <c r="AL153" s="11">
        <v>387.84</v>
      </c>
      <c r="AM153" s="11">
        <v>387.84</v>
      </c>
      <c r="AN153" s="11">
        <v>387.84</v>
      </c>
      <c r="AO153" s="11">
        <v>387.84</v>
      </c>
      <c r="AP153" s="11">
        <v>387.84</v>
      </c>
      <c r="AQ153" s="11"/>
    </row>
    <row r="154" spans="1:43" x14ac:dyDescent="0.4">
      <c r="A154" s="7">
        <v>31</v>
      </c>
      <c r="B154" s="7" t="s">
        <v>92</v>
      </c>
      <c r="C154" s="7" t="s">
        <v>251</v>
      </c>
      <c r="D154" s="7">
        <v>3</v>
      </c>
      <c r="E154" s="7" t="s">
        <v>341</v>
      </c>
      <c r="F154" s="7" t="s">
        <v>415</v>
      </c>
      <c r="G154" s="7" t="s">
        <v>416</v>
      </c>
      <c r="H154" s="7"/>
      <c r="I154" s="7">
        <v>0</v>
      </c>
      <c r="J154" s="31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11"/>
    </row>
    <row r="155" spans="1:43" hidden="1" x14ac:dyDescent="0.4">
      <c r="A155" s="7">
        <v>31</v>
      </c>
      <c r="B155" s="7" t="s">
        <v>92</v>
      </c>
      <c r="C155" s="7" t="s">
        <v>251</v>
      </c>
      <c r="D155" s="7">
        <v>4</v>
      </c>
      <c r="E155" s="7" t="s">
        <v>342</v>
      </c>
      <c r="F155" s="7"/>
      <c r="G155" s="7"/>
      <c r="H155" s="7"/>
      <c r="I155" s="7">
        <v>0</v>
      </c>
      <c r="J155" s="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</row>
    <row r="156" spans="1:43" hidden="1" x14ac:dyDescent="0.4">
      <c r="A156" s="7">
        <v>31</v>
      </c>
      <c r="B156" s="7" t="s">
        <v>92</v>
      </c>
      <c r="C156" s="7" t="s">
        <v>251</v>
      </c>
      <c r="D156" s="7">
        <v>5</v>
      </c>
      <c r="E156" s="7" t="s">
        <v>344</v>
      </c>
      <c r="F156" s="7"/>
      <c r="G156" s="7"/>
      <c r="H156" s="7"/>
      <c r="I156" s="7">
        <v>0</v>
      </c>
      <c r="J156" s="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</row>
    <row r="157" spans="1:43" hidden="1" x14ac:dyDescent="0.4">
      <c r="A157" s="3">
        <v>32</v>
      </c>
      <c r="B157" s="3" t="s">
        <v>93</v>
      </c>
      <c r="C157" s="3" t="s">
        <v>252</v>
      </c>
      <c r="D157" s="3">
        <v>1</v>
      </c>
      <c r="E157" s="3" t="s">
        <v>338</v>
      </c>
      <c r="F157" s="3" t="s">
        <v>425</v>
      </c>
      <c r="G157" s="3" t="s">
        <v>413</v>
      </c>
      <c r="H157" s="3" t="s">
        <v>418</v>
      </c>
      <c r="I157" s="3">
        <v>0</v>
      </c>
      <c r="J157" s="33">
        <v>2.0106666427034141</v>
      </c>
      <c r="K157" s="11">
        <v>0.99709497206703912</v>
      </c>
      <c r="L157" s="11">
        <v>0.994413407821229</v>
      </c>
      <c r="M157" s="11">
        <v>0.99150837988826812</v>
      </c>
      <c r="N157" s="11">
        <v>0.98882681564245811</v>
      </c>
      <c r="O157" s="11">
        <v>0.98592178770949723</v>
      </c>
      <c r="P157" s="11">
        <v>0.98324022346368711</v>
      </c>
      <c r="Q157" s="11">
        <v>0.98033519553072623</v>
      </c>
      <c r="R157" s="11">
        <v>0.97765363128491622</v>
      </c>
      <c r="S157" s="11">
        <v>0.97474860335195534</v>
      </c>
      <c r="T157" s="11">
        <v>0.97206703910614523</v>
      </c>
      <c r="U157" s="11">
        <v>0.96916201117318435</v>
      </c>
      <c r="V157" s="11">
        <v>0.96648044692737434</v>
      </c>
      <c r="W157" s="11">
        <v>0.96357541899441346</v>
      </c>
      <c r="X157" s="11">
        <v>0.96067039106145247</v>
      </c>
      <c r="Y157" s="11">
        <v>0.95798882681564246</v>
      </c>
      <c r="Z157" s="11">
        <v>0.95508379888268158</v>
      </c>
      <c r="AA157" s="11">
        <v>0.95240223463687146</v>
      </c>
      <c r="AB157" s="11">
        <v>0.94949720670391058</v>
      </c>
      <c r="AC157" s="11">
        <v>0.94681564245810057</v>
      </c>
      <c r="AD157" s="11">
        <v>0.94391061452513969</v>
      </c>
      <c r="AE157" s="11">
        <v>0.94122905027932957</v>
      </c>
      <c r="AF157" s="11">
        <v>0.93832402234636869</v>
      </c>
      <c r="AG157" s="11">
        <v>0.93564245810055868</v>
      </c>
      <c r="AH157" s="11">
        <v>0.9327374301675978</v>
      </c>
      <c r="AI157" s="11">
        <v>0.93005586592178768</v>
      </c>
      <c r="AJ157" s="11">
        <v>0.9271508379888268</v>
      </c>
      <c r="AK157" s="11">
        <v>0.92424581005586592</v>
      </c>
      <c r="AL157" s="11">
        <v>0.92156424581005592</v>
      </c>
      <c r="AM157" s="11">
        <v>0.91865921787709492</v>
      </c>
      <c r="AN157" s="11">
        <v>0.91597765363128492</v>
      </c>
      <c r="AO157" s="11">
        <v>0.91307262569832404</v>
      </c>
      <c r="AP157" s="11">
        <v>0.91039106145251392</v>
      </c>
      <c r="AQ157" s="11"/>
    </row>
    <row r="158" spans="1:43" hidden="1" x14ac:dyDescent="0.4">
      <c r="A158" s="3">
        <v>32</v>
      </c>
      <c r="B158" s="3" t="s">
        <v>93</v>
      </c>
      <c r="C158" s="3" t="s">
        <v>252</v>
      </c>
      <c r="D158" s="3">
        <v>2</v>
      </c>
      <c r="E158" s="3" t="s">
        <v>339</v>
      </c>
      <c r="F158" s="3" t="s">
        <v>414</v>
      </c>
      <c r="G158" s="3" t="s">
        <v>414</v>
      </c>
      <c r="H158" s="3" t="s">
        <v>371</v>
      </c>
      <c r="I158" s="3">
        <v>0</v>
      </c>
      <c r="J158" s="3">
        <v>153.38069999999999</v>
      </c>
      <c r="K158" s="11">
        <v>153.38069999999999</v>
      </c>
      <c r="L158" s="11">
        <v>153.38069999999999</v>
      </c>
      <c r="M158" s="11">
        <v>153.38069999999999</v>
      </c>
      <c r="N158" s="11">
        <v>153.38069999999999</v>
      </c>
      <c r="O158" s="11">
        <v>153.38069999999999</v>
      </c>
      <c r="P158" s="11">
        <v>153.38069999999999</v>
      </c>
      <c r="Q158" s="11">
        <v>153.38069999999999</v>
      </c>
      <c r="R158" s="11">
        <v>153.38069999999999</v>
      </c>
      <c r="S158" s="11">
        <v>153.38069999999999</v>
      </c>
      <c r="T158" s="11">
        <v>153.38069999999999</v>
      </c>
      <c r="U158" s="11">
        <v>153.38069999999999</v>
      </c>
      <c r="V158" s="11">
        <v>153.38069999999999</v>
      </c>
      <c r="W158" s="11">
        <v>153.38069999999999</v>
      </c>
      <c r="X158" s="11">
        <v>153.38069999999999</v>
      </c>
      <c r="Y158" s="11">
        <v>153.38069999999999</v>
      </c>
      <c r="Z158" s="11">
        <v>153.38069999999999</v>
      </c>
      <c r="AA158" s="11">
        <v>153.38069999999999</v>
      </c>
      <c r="AB158" s="11">
        <v>153.38069999999999</v>
      </c>
      <c r="AC158" s="11">
        <v>153.38069999999999</v>
      </c>
      <c r="AD158" s="11">
        <v>153.38069999999999</v>
      </c>
      <c r="AE158" s="11">
        <v>153.38069999999999</v>
      </c>
      <c r="AF158" s="11">
        <v>153.38069999999999</v>
      </c>
      <c r="AG158" s="11">
        <v>153.38069999999999</v>
      </c>
      <c r="AH158" s="11">
        <v>153.38069999999999</v>
      </c>
      <c r="AI158" s="11">
        <v>153.38069999999999</v>
      </c>
      <c r="AJ158" s="11">
        <v>153.38069999999999</v>
      </c>
      <c r="AK158" s="11">
        <v>153.38069999999999</v>
      </c>
      <c r="AL158" s="11">
        <v>153.38069999999999</v>
      </c>
      <c r="AM158" s="11">
        <v>153.38069999999999</v>
      </c>
      <c r="AN158" s="11">
        <v>153.38069999999999</v>
      </c>
      <c r="AO158" s="11">
        <v>153.38069999999999</v>
      </c>
      <c r="AP158" s="11">
        <v>153.38069999999999</v>
      </c>
      <c r="AQ158" s="11"/>
    </row>
    <row r="159" spans="1:43" x14ac:dyDescent="0.4">
      <c r="A159" s="3">
        <v>32</v>
      </c>
      <c r="B159" s="3" t="s">
        <v>93</v>
      </c>
      <c r="C159" s="3" t="s">
        <v>252</v>
      </c>
      <c r="D159" s="3">
        <v>3</v>
      </c>
      <c r="E159" s="3" t="s">
        <v>341</v>
      </c>
      <c r="F159" s="3" t="s">
        <v>415</v>
      </c>
      <c r="G159" s="3" t="s">
        <v>416</v>
      </c>
      <c r="H159" s="3"/>
      <c r="I159" s="3">
        <v>0</v>
      </c>
      <c r="J159" s="28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11"/>
    </row>
    <row r="160" spans="1:43" hidden="1" x14ac:dyDescent="0.4">
      <c r="A160" s="3">
        <v>32</v>
      </c>
      <c r="B160" s="3" t="s">
        <v>93</v>
      </c>
      <c r="C160" s="3" t="s">
        <v>252</v>
      </c>
      <c r="D160" s="3">
        <v>4</v>
      </c>
      <c r="E160" s="3" t="s">
        <v>342</v>
      </c>
      <c r="F160" s="3"/>
      <c r="G160" s="3"/>
      <c r="H160" s="3"/>
      <c r="I160" s="3">
        <v>0</v>
      </c>
      <c r="J160" s="3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</row>
    <row r="161" spans="1:43" hidden="1" x14ac:dyDescent="0.4">
      <c r="A161" s="3">
        <v>32</v>
      </c>
      <c r="B161" s="3" t="s">
        <v>93</v>
      </c>
      <c r="C161" s="3" t="s">
        <v>252</v>
      </c>
      <c r="D161" s="3">
        <v>5</v>
      </c>
      <c r="E161" s="3" t="s">
        <v>344</v>
      </c>
      <c r="F161" s="3"/>
      <c r="G161" s="3"/>
      <c r="H161" s="3"/>
      <c r="I161" s="3">
        <v>0</v>
      </c>
      <c r="J161" s="3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</row>
    <row r="162" spans="1:43" hidden="1" x14ac:dyDescent="0.4">
      <c r="A162" s="7">
        <v>33</v>
      </c>
      <c r="B162" s="7" t="s">
        <v>94</v>
      </c>
      <c r="C162" s="7" t="s">
        <v>253</v>
      </c>
      <c r="D162" s="7">
        <v>1</v>
      </c>
      <c r="E162" s="7" t="s">
        <v>338</v>
      </c>
      <c r="F162" s="7" t="s">
        <v>425</v>
      </c>
      <c r="G162" s="7" t="s">
        <v>413</v>
      </c>
      <c r="H162" s="7" t="s">
        <v>418</v>
      </c>
      <c r="I162" s="7">
        <v>0</v>
      </c>
      <c r="J162" s="32">
        <v>3.7086128422064761</v>
      </c>
      <c r="K162" s="11">
        <v>0.99373946544666503</v>
      </c>
      <c r="L162" s="11">
        <v>0.98747893089333016</v>
      </c>
      <c r="M162" s="11">
        <v>0.98133879123525158</v>
      </c>
      <c r="N162" s="11">
        <v>0.97507825668191672</v>
      </c>
      <c r="O162" s="11">
        <v>0.96881772212858175</v>
      </c>
      <c r="P162" s="11">
        <v>0.96267758247050328</v>
      </c>
      <c r="Q162" s="11">
        <v>0.95641704791716831</v>
      </c>
      <c r="R162" s="11">
        <v>0.95015651336383333</v>
      </c>
      <c r="S162" s="11">
        <v>0.94401637370575486</v>
      </c>
      <c r="T162" s="11">
        <v>0.93775583915241989</v>
      </c>
      <c r="U162" s="11">
        <v>0.93149530459908503</v>
      </c>
      <c r="V162" s="11">
        <v>0.92523477004575005</v>
      </c>
      <c r="W162" s="11">
        <v>0.91909463038767159</v>
      </c>
      <c r="X162" s="11">
        <v>0.91283409583433661</v>
      </c>
      <c r="Y162" s="11">
        <v>0.90657356128100164</v>
      </c>
      <c r="Z162" s="11">
        <v>0.90043342162292317</v>
      </c>
      <c r="AA162" s="11">
        <v>0.8941728870695882</v>
      </c>
      <c r="AB162" s="11">
        <v>0.88791235251625333</v>
      </c>
      <c r="AC162" s="11">
        <v>0.88165181796291836</v>
      </c>
      <c r="AD162" s="11">
        <v>0.87551167830483989</v>
      </c>
      <c r="AE162" s="11">
        <v>0.86925114375150492</v>
      </c>
      <c r="AF162" s="11">
        <v>0.86299060919816994</v>
      </c>
      <c r="AG162" s="11">
        <v>0.85685046954009148</v>
      </c>
      <c r="AH162" s="11">
        <v>0.85058993498675661</v>
      </c>
      <c r="AI162" s="11">
        <v>0.84432940043342164</v>
      </c>
      <c r="AJ162" s="11">
        <v>0.83818926077534317</v>
      </c>
      <c r="AK162" s="11">
        <v>0.8319287262220082</v>
      </c>
      <c r="AL162" s="11">
        <v>0.82566819166867322</v>
      </c>
      <c r="AM162" s="11">
        <v>0.81940765711533836</v>
      </c>
      <c r="AN162" s="11">
        <v>0.81326751745725978</v>
      </c>
      <c r="AO162" s="11">
        <v>0.80700698290392492</v>
      </c>
      <c r="AP162" s="11">
        <v>0.80074644835058995</v>
      </c>
      <c r="AQ162" s="11"/>
    </row>
    <row r="163" spans="1:43" hidden="1" x14ac:dyDescent="0.4">
      <c r="A163" s="7">
        <v>33</v>
      </c>
      <c r="B163" s="7" t="s">
        <v>94</v>
      </c>
      <c r="C163" s="7" t="s">
        <v>253</v>
      </c>
      <c r="D163" s="7">
        <v>2</v>
      </c>
      <c r="E163" s="7" t="s">
        <v>339</v>
      </c>
      <c r="F163" s="7" t="s">
        <v>414</v>
      </c>
      <c r="G163" s="7" t="s">
        <v>414</v>
      </c>
      <c r="H163" s="7" t="s">
        <v>371</v>
      </c>
      <c r="I163" s="7">
        <v>0</v>
      </c>
      <c r="J163" s="7">
        <v>153.38069999999999</v>
      </c>
      <c r="K163" s="11">
        <v>153.38069999999999</v>
      </c>
      <c r="L163" s="11">
        <v>153.38069999999999</v>
      </c>
      <c r="M163" s="11">
        <v>153.38069999999999</v>
      </c>
      <c r="N163" s="11">
        <v>153.38069999999999</v>
      </c>
      <c r="O163" s="11">
        <v>153.38069999999999</v>
      </c>
      <c r="P163" s="11">
        <v>153.38069999999999</v>
      </c>
      <c r="Q163" s="11">
        <v>153.38069999999999</v>
      </c>
      <c r="R163" s="11">
        <v>153.38069999999999</v>
      </c>
      <c r="S163" s="11">
        <v>153.38069999999999</v>
      </c>
      <c r="T163" s="11">
        <v>153.38069999999999</v>
      </c>
      <c r="U163" s="11">
        <v>153.38069999999999</v>
      </c>
      <c r="V163" s="11">
        <v>153.38069999999999</v>
      </c>
      <c r="W163" s="11">
        <v>153.38069999999999</v>
      </c>
      <c r="X163" s="11">
        <v>153.38069999999999</v>
      </c>
      <c r="Y163" s="11">
        <v>153.38069999999999</v>
      </c>
      <c r="Z163" s="11">
        <v>153.38069999999999</v>
      </c>
      <c r="AA163" s="11">
        <v>153.38069999999999</v>
      </c>
      <c r="AB163" s="11">
        <v>153.38069999999999</v>
      </c>
      <c r="AC163" s="11">
        <v>153.38069999999999</v>
      </c>
      <c r="AD163" s="11">
        <v>153.38069999999999</v>
      </c>
      <c r="AE163" s="11">
        <v>153.38069999999999</v>
      </c>
      <c r="AF163" s="11">
        <v>153.38069999999999</v>
      </c>
      <c r="AG163" s="11">
        <v>153.38069999999999</v>
      </c>
      <c r="AH163" s="11">
        <v>153.38069999999999</v>
      </c>
      <c r="AI163" s="11">
        <v>153.38069999999999</v>
      </c>
      <c r="AJ163" s="11">
        <v>153.38069999999999</v>
      </c>
      <c r="AK163" s="11">
        <v>153.38069999999999</v>
      </c>
      <c r="AL163" s="11">
        <v>153.38069999999999</v>
      </c>
      <c r="AM163" s="11">
        <v>153.38069999999999</v>
      </c>
      <c r="AN163" s="11">
        <v>153.38069999999999</v>
      </c>
      <c r="AO163" s="11">
        <v>153.38069999999999</v>
      </c>
      <c r="AP163" s="11">
        <v>153.38069999999999</v>
      </c>
      <c r="AQ163" s="11"/>
    </row>
    <row r="164" spans="1:43" x14ac:dyDescent="0.4">
      <c r="A164" s="7">
        <v>33</v>
      </c>
      <c r="B164" s="7" t="s">
        <v>94</v>
      </c>
      <c r="C164" s="7" t="s">
        <v>253</v>
      </c>
      <c r="D164" s="7">
        <v>3</v>
      </c>
      <c r="E164" s="7" t="s">
        <v>341</v>
      </c>
      <c r="F164" s="7" t="s">
        <v>415</v>
      </c>
      <c r="G164" s="7" t="s">
        <v>416</v>
      </c>
      <c r="H164" s="7"/>
      <c r="I164" s="7">
        <v>0</v>
      </c>
      <c r="J164" s="31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11"/>
    </row>
    <row r="165" spans="1:43" hidden="1" x14ac:dyDescent="0.4">
      <c r="A165" s="7">
        <v>33</v>
      </c>
      <c r="B165" s="7" t="s">
        <v>94</v>
      </c>
      <c r="C165" s="7" t="s">
        <v>253</v>
      </c>
      <c r="D165" s="7">
        <v>4</v>
      </c>
      <c r="E165" s="7" t="s">
        <v>342</v>
      </c>
      <c r="F165" s="7"/>
      <c r="G165" s="7"/>
      <c r="H165" s="7"/>
      <c r="I165" s="7">
        <v>0</v>
      </c>
      <c r="J165" s="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</row>
    <row r="166" spans="1:43" hidden="1" x14ac:dyDescent="0.4">
      <c r="A166" s="7">
        <v>33</v>
      </c>
      <c r="B166" s="7" t="s">
        <v>94</v>
      </c>
      <c r="C166" s="7" t="s">
        <v>253</v>
      </c>
      <c r="D166" s="7">
        <v>5</v>
      </c>
      <c r="E166" s="7" t="s">
        <v>344</v>
      </c>
      <c r="F166" s="7"/>
      <c r="G166" s="7"/>
      <c r="H166" s="7"/>
      <c r="I166" s="7">
        <v>0</v>
      </c>
      <c r="J166" s="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</row>
    <row r="167" spans="1:43" hidden="1" x14ac:dyDescent="0.4">
      <c r="A167" s="3">
        <v>34</v>
      </c>
      <c r="B167" s="3" t="s">
        <v>95</v>
      </c>
      <c r="C167" s="3" t="s">
        <v>254</v>
      </c>
      <c r="D167" s="3">
        <v>1</v>
      </c>
      <c r="E167" s="3" t="s">
        <v>338</v>
      </c>
      <c r="F167" s="3" t="s">
        <v>425</v>
      </c>
      <c r="G167" s="3" t="s">
        <v>413</v>
      </c>
      <c r="H167" s="3" t="s">
        <v>385</v>
      </c>
      <c r="I167" s="3">
        <v>0</v>
      </c>
      <c r="J167" s="33">
        <v>1.4773345075326985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</row>
    <row r="168" spans="1:43" hidden="1" x14ac:dyDescent="0.4">
      <c r="A168" s="3">
        <v>34</v>
      </c>
      <c r="B168" s="3" t="s">
        <v>95</v>
      </c>
      <c r="C168" s="3" t="s">
        <v>254</v>
      </c>
      <c r="D168" s="3">
        <v>2</v>
      </c>
      <c r="E168" s="3" t="s">
        <v>339</v>
      </c>
      <c r="F168" s="3" t="s">
        <v>414</v>
      </c>
      <c r="G168" s="3" t="s">
        <v>414</v>
      </c>
      <c r="H168" s="3" t="s">
        <v>371</v>
      </c>
      <c r="I168" s="3">
        <v>0</v>
      </c>
      <c r="J168" s="3">
        <v>232.39500000000001</v>
      </c>
      <c r="K168" s="11">
        <v>232.39500000000001</v>
      </c>
      <c r="L168" s="11">
        <v>232.39500000000001</v>
      </c>
      <c r="M168" s="11">
        <v>232.39500000000001</v>
      </c>
      <c r="N168" s="11">
        <v>232.39500000000001</v>
      </c>
      <c r="O168" s="11">
        <v>232.39500000000001</v>
      </c>
      <c r="P168" s="11">
        <v>232.39500000000001</v>
      </c>
      <c r="Q168" s="11">
        <v>232.39500000000001</v>
      </c>
      <c r="R168" s="11">
        <v>232.39500000000001</v>
      </c>
      <c r="S168" s="11">
        <v>232.39500000000001</v>
      </c>
      <c r="T168" s="11">
        <v>232.39500000000001</v>
      </c>
      <c r="U168" s="11">
        <v>232.39500000000001</v>
      </c>
      <c r="V168" s="11">
        <v>232.39500000000001</v>
      </c>
      <c r="W168" s="11">
        <v>232.39500000000001</v>
      </c>
      <c r="X168" s="11">
        <v>232.39500000000001</v>
      </c>
      <c r="Y168" s="11">
        <v>232.39500000000001</v>
      </c>
      <c r="Z168" s="11">
        <v>232.39500000000001</v>
      </c>
      <c r="AA168" s="11">
        <v>232.39500000000001</v>
      </c>
      <c r="AB168" s="11">
        <v>232.39500000000001</v>
      </c>
      <c r="AC168" s="11">
        <v>232.39500000000001</v>
      </c>
      <c r="AD168" s="11">
        <v>232.39500000000001</v>
      </c>
      <c r="AE168" s="11">
        <v>232.39500000000001</v>
      </c>
      <c r="AF168" s="11">
        <v>232.39500000000001</v>
      </c>
      <c r="AG168" s="11">
        <v>232.39500000000001</v>
      </c>
      <c r="AH168" s="11">
        <v>232.39500000000001</v>
      </c>
      <c r="AI168" s="11">
        <v>232.39500000000001</v>
      </c>
      <c r="AJ168" s="11">
        <v>232.39500000000001</v>
      </c>
      <c r="AK168" s="11">
        <v>232.39500000000001</v>
      </c>
      <c r="AL168" s="11">
        <v>232.39500000000001</v>
      </c>
      <c r="AM168" s="11">
        <v>232.39500000000001</v>
      </c>
      <c r="AN168" s="11">
        <v>232.39500000000001</v>
      </c>
      <c r="AO168" s="11">
        <v>232.39500000000001</v>
      </c>
      <c r="AP168" s="11">
        <v>232.39500000000001</v>
      </c>
      <c r="AQ168" s="11"/>
    </row>
    <row r="169" spans="1:43" x14ac:dyDescent="0.4">
      <c r="A169" s="3">
        <v>34</v>
      </c>
      <c r="B169" s="3" t="s">
        <v>95</v>
      </c>
      <c r="C169" s="3" t="s">
        <v>254</v>
      </c>
      <c r="D169" s="3">
        <v>3</v>
      </c>
      <c r="E169" s="3" t="s">
        <v>341</v>
      </c>
      <c r="F169" s="3" t="s">
        <v>415</v>
      </c>
      <c r="G169" s="3" t="s">
        <v>416</v>
      </c>
      <c r="H169" s="3"/>
      <c r="I169" s="3">
        <v>0</v>
      </c>
      <c r="J169" s="28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11"/>
    </row>
    <row r="170" spans="1:43" hidden="1" x14ac:dyDescent="0.4">
      <c r="A170" s="3">
        <v>34</v>
      </c>
      <c r="B170" s="3" t="s">
        <v>95</v>
      </c>
      <c r="C170" s="3" t="s">
        <v>254</v>
      </c>
      <c r="D170" s="3">
        <v>4</v>
      </c>
      <c r="E170" s="3" t="s">
        <v>342</v>
      </c>
      <c r="F170" s="3"/>
      <c r="G170" s="3"/>
      <c r="H170" s="3"/>
      <c r="I170" s="3">
        <v>0</v>
      </c>
      <c r="J170" s="3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</row>
    <row r="171" spans="1:43" hidden="1" x14ac:dyDescent="0.4">
      <c r="A171" s="3">
        <v>34</v>
      </c>
      <c r="B171" s="3" t="s">
        <v>95</v>
      </c>
      <c r="C171" s="3" t="s">
        <v>254</v>
      </c>
      <c r="D171" s="3">
        <v>5</v>
      </c>
      <c r="E171" s="3" t="s">
        <v>344</v>
      </c>
      <c r="F171" s="3"/>
      <c r="G171" s="3"/>
      <c r="H171" s="3"/>
      <c r="I171" s="3">
        <v>0</v>
      </c>
      <c r="J171" s="3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</row>
    <row r="172" spans="1:43" hidden="1" x14ac:dyDescent="0.4">
      <c r="A172" s="7">
        <v>35</v>
      </c>
      <c r="B172" s="7" t="s">
        <v>96</v>
      </c>
      <c r="C172" s="7" t="s">
        <v>255</v>
      </c>
      <c r="D172" s="7">
        <v>1</v>
      </c>
      <c r="E172" s="7" t="s">
        <v>338</v>
      </c>
      <c r="F172" s="7" t="s">
        <v>412</v>
      </c>
      <c r="G172" s="7" t="s">
        <v>413</v>
      </c>
      <c r="H172" s="7" t="s">
        <v>385</v>
      </c>
      <c r="I172" s="7">
        <v>0</v>
      </c>
      <c r="J172" s="30">
        <v>17466.624100000001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</row>
    <row r="173" spans="1:43" hidden="1" x14ac:dyDescent="0.4">
      <c r="A173" s="7">
        <v>35</v>
      </c>
      <c r="B173" s="7" t="s">
        <v>96</v>
      </c>
      <c r="C173" s="7" t="s">
        <v>255</v>
      </c>
      <c r="D173" s="7">
        <v>2</v>
      </c>
      <c r="E173" s="7" t="s">
        <v>339</v>
      </c>
      <c r="F173" s="7" t="s">
        <v>414</v>
      </c>
      <c r="G173" s="7" t="s">
        <v>414</v>
      </c>
      <c r="H173" s="7" t="s">
        <v>371</v>
      </c>
      <c r="I173" s="7">
        <v>0</v>
      </c>
      <c r="J173" s="7">
        <v>236.83</v>
      </c>
      <c r="K173" s="11">
        <v>236.83</v>
      </c>
      <c r="L173" s="11">
        <v>236.83</v>
      </c>
      <c r="M173" s="11">
        <v>236.83</v>
      </c>
      <c r="N173" s="11">
        <v>236.83</v>
      </c>
      <c r="O173" s="11">
        <v>236.83</v>
      </c>
      <c r="P173" s="11">
        <v>236.83</v>
      </c>
      <c r="Q173" s="11">
        <v>236.83</v>
      </c>
      <c r="R173" s="11">
        <v>236.83</v>
      </c>
      <c r="S173" s="11">
        <v>236.83</v>
      </c>
      <c r="T173" s="11">
        <v>236.83</v>
      </c>
      <c r="U173" s="11">
        <v>236.83</v>
      </c>
      <c r="V173" s="11">
        <v>236.83</v>
      </c>
      <c r="W173" s="11">
        <v>236.83</v>
      </c>
      <c r="X173" s="11">
        <v>236.83</v>
      </c>
      <c r="Y173" s="11">
        <v>236.83</v>
      </c>
      <c r="Z173" s="11">
        <v>236.83</v>
      </c>
      <c r="AA173" s="11">
        <v>236.83</v>
      </c>
      <c r="AB173" s="11">
        <v>236.83</v>
      </c>
      <c r="AC173" s="11">
        <v>236.83</v>
      </c>
      <c r="AD173" s="11">
        <v>236.83</v>
      </c>
      <c r="AE173" s="11">
        <v>236.83</v>
      </c>
      <c r="AF173" s="11">
        <v>236.83</v>
      </c>
      <c r="AG173" s="11">
        <v>236.83</v>
      </c>
      <c r="AH173" s="11">
        <v>236.83</v>
      </c>
      <c r="AI173" s="11">
        <v>236.83</v>
      </c>
      <c r="AJ173" s="11">
        <v>236.83</v>
      </c>
      <c r="AK173" s="11">
        <v>236.83</v>
      </c>
      <c r="AL173" s="11">
        <v>236.83</v>
      </c>
      <c r="AM173" s="11">
        <v>236.83</v>
      </c>
      <c r="AN173" s="11">
        <v>236.83</v>
      </c>
      <c r="AO173" s="11">
        <v>236.83</v>
      </c>
      <c r="AP173" s="11">
        <v>236.83</v>
      </c>
      <c r="AQ173" s="11"/>
    </row>
    <row r="174" spans="1:43" x14ac:dyDescent="0.4">
      <c r="A174" s="7">
        <v>35</v>
      </c>
      <c r="B174" s="7" t="s">
        <v>96</v>
      </c>
      <c r="C174" s="7" t="s">
        <v>255</v>
      </c>
      <c r="D174" s="7">
        <v>3</v>
      </c>
      <c r="E174" s="7" t="s">
        <v>341</v>
      </c>
      <c r="F174" s="7" t="s">
        <v>415</v>
      </c>
      <c r="G174" s="7" t="s">
        <v>416</v>
      </c>
      <c r="H174" s="7" t="s">
        <v>371</v>
      </c>
      <c r="I174" s="7">
        <v>0</v>
      </c>
      <c r="J174" s="31">
        <v>127571</v>
      </c>
      <c r="K174" s="29">
        <v>120483.7222222222</v>
      </c>
      <c r="L174" s="29">
        <v>113396.44444444439</v>
      </c>
      <c r="M174" s="29">
        <v>106309.1666666667</v>
      </c>
      <c r="N174" s="29">
        <v>99221.888888888891</v>
      </c>
      <c r="O174" s="29">
        <v>92134.611111111109</v>
      </c>
      <c r="P174" s="29">
        <v>85047.333333333343</v>
      </c>
      <c r="Q174" s="29">
        <v>77960.055555555562</v>
      </c>
      <c r="R174" s="29">
        <v>70872.777777777781</v>
      </c>
      <c r="S174" s="29">
        <v>63785.5</v>
      </c>
      <c r="T174" s="29">
        <v>56698.222222222234</v>
      </c>
      <c r="U174" s="29">
        <v>49610.944444444453</v>
      </c>
      <c r="V174" s="29">
        <v>42523.666666666672</v>
      </c>
      <c r="W174" s="29">
        <v>35436.388888888891</v>
      </c>
      <c r="X174" s="29">
        <v>28349.11111111112</v>
      </c>
      <c r="Y174" s="29">
        <v>21261.833333333339</v>
      </c>
      <c r="Z174" s="29">
        <v>14174.55555555556</v>
      </c>
      <c r="AA174" s="29">
        <v>7087.2777777777846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  <c r="AN174" s="29">
        <v>0</v>
      </c>
      <c r="AO174" s="29">
        <v>0</v>
      </c>
      <c r="AP174" s="29">
        <v>0</v>
      </c>
      <c r="AQ174" s="11"/>
    </row>
    <row r="175" spans="1:43" hidden="1" x14ac:dyDescent="0.4">
      <c r="A175" s="7">
        <v>35</v>
      </c>
      <c r="B175" s="7" t="s">
        <v>96</v>
      </c>
      <c r="C175" s="7" t="s">
        <v>255</v>
      </c>
      <c r="D175" s="7">
        <v>4</v>
      </c>
      <c r="E175" s="7" t="s">
        <v>342</v>
      </c>
      <c r="F175" s="7"/>
      <c r="G175" s="7"/>
      <c r="H175" s="7"/>
      <c r="I175" s="7">
        <v>0</v>
      </c>
      <c r="J175" s="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</row>
    <row r="176" spans="1:43" hidden="1" x14ac:dyDescent="0.4">
      <c r="A176" s="7">
        <v>35</v>
      </c>
      <c r="B176" s="7" t="s">
        <v>96</v>
      </c>
      <c r="C176" s="7" t="s">
        <v>255</v>
      </c>
      <c r="D176" s="7">
        <v>5</v>
      </c>
      <c r="E176" s="7" t="s">
        <v>344</v>
      </c>
      <c r="F176" s="7"/>
      <c r="G176" s="7"/>
      <c r="H176" s="7"/>
      <c r="I176" s="7">
        <v>0</v>
      </c>
      <c r="J176" s="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</row>
    <row r="177" spans="1:43" hidden="1" x14ac:dyDescent="0.4">
      <c r="A177" s="3">
        <v>36</v>
      </c>
      <c r="B177" s="3" t="s">
        <v>97</v>
      </c>
      <c r="C177" s="3" t="s">
        <v>256</v>
      </c>
      <c r="D177" s="3">
        <v>1</v>
      </c>
      <c r="E177" s="3" t="s">
        <v>338</v>
      </c>
      <c r="F177" s="3" t="s">
        <v>412</v>
      </c>
      <c r="G177" s="3" t="s">
        <v>413</v>
      </c>
      <c r="H177" s="3" t="s">
        <v>385</v>
      </c>
      <c r="I177" s="3">
        <v>0</v>
      </c>
      <c r="J177" s="27">
        <v>17466.624100000001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</row>
    <row r="178" spans="1:43" hidden="1" x14ac:dyDescent="0.4">
      <c r="A178" s="3">
        <v>36</v>
      </c>
      <c r="B178" s="3" t="s">
        <v>97</v>
      </c>
      <c r="C178" s="3" t="s">
        <v>256</v>
      </c>
      <c r="D178" s="3">
        <v>2</v>
      </c>
      <c r="E178" s="3" t="s">
        <v>339</v>
      </c>
      <c r="F178" s="3" t="s">
        <v>414</v>
      </c>
      <c r="G178" s="3" t="s">
        <v>414</v>
      </c>
      <c r="H178" s="3" t="s">
        <v>371</v>
      </c>
      <c r="I178" s="3">
        <v>0</v>
      </c>
      <c r="J178" s="3">
        <v>236.83</v>
      </c>
      <c r="K178" s="11">
        <v>236.83</v>
      </c>
      <c r="L178" s="11">
        <v>236.83</v>
      </c>
      <c r="M178" s="11">
        <v>236.83</v>
      </c>
      <c r="N178" s="11">
        <v>236.83</v>
      </c>
      <c r="O178" s="11">
        <v>236.83</v>
      </c>
      <c r="P178" s="11">
        <v>236.83</v>
      </c>
      <c r="Q178" s="11">
        <v>236.83</v>
      </c>
      <c r="R178" s="11">
        <v>236.83</v>
      </c>
      <c r="S178" s="11">
        <v>236.83</v>
      </c>
      <c r="T178" s="11">
        <v>236.83</v>
      </c>
      <c r="U178" s="11">
        <v>236.83</v>
      </c>
      <c r="V178" s="11">
        <v>236.83</v>
      </c>
      <c r="W178" s="11">
        <v>236.83</v>
      </c>
      <c r="X178" s="11">
        <v>236.83</v>
      </c>
      <c r="Y178" s="11">
        <v>236.83</v>
      </c>
      <c r="Z178" s="11">
        <v>236.83</v>
      </c>
      <c r="AA178" s="11">
        <v>236.83</v>
      </c>
      <c r="AB178" s="11">
        <v>236.83</v>
      </c>
      <c r="AC178" s="11">
        <v>236.83</v>
      </c>
      <c r="AD178" s="11">
        <v>236.83</v>
      </c>
      <c r="AE178" s="11">
        <v>236.83</v>
      </c>
      <c r="AF178" s="11">
        <v>236.83</v>
      </c>
      <c r="AG178" s="11">
        <v>236.83</v>
      </c>
      <c r="AH178" s="11">
        <v>236.83</v>
      </c>
      <c r="AI178" s="11">
        <v>236.83</v>
      </c>
      <c r="AJ178" s="11">
        <v>236.83</v>
      </c>
      <c r="AK178" s="11">
        <v>236.83</v>
      </c>
      <c r="AL178" s="11">
        <v>236.83</v>
      </c>
      <c r="AM178" s="11">
        <v>236.83</v>
      </c>
      <c r="AN178" s="11">
        <v>236.83</v>
      </c>
      <c r="AO178" s="11">
        <v>236.83</v>
      </c>
      <c r="AP178" s="11">
        <v>236.83</v>
      </c>
      <c r="AQ178" s="11"/>
    </row>
    <row r="179" spans="1:43" x14ac:dyDescent="0.4">
      <c r="A179" s="3">
        <v>36</v>
      </c>
      <c r="B179" s="3" t="s">
        <v>97</v>
      </c>
      <c r="C179" s="3" t="s">
        <v>256</v>
      </c>
      <c r="D179" s="3">
        <v>3</v>
      </c>
      <c r="E179" s="3" t="s">
        <v>341</v>
      </c>
      <c r="F179" s="3" t="s">
        <v>415</v>
      </c>
      <c r="G179" s="3" t="s">
        <v>416</v>
      </c>
      <c r="H179" s="3" t="s">
        <v>371</v>
      </c>
      <c r="I179" s="3">
        <v>0</v>
      </c>
      <c r="J179" s="28">
        <v>67522</v>
      </c>
      <c r="K179" s="29">
        <v>63770.777777777781</v>
      </c>
      <c r="L179" s="29">
        <v>60019.555555555547</v>
      </c>
      <c r="M179" s="29">
        <v>56268.333333333328</v>
      </c>
      <c r="N179" s="29">
        <v>52517.111111111109</v>
      </c>
      <c r="O179" s="29">
        <v>48765.888888888891</v>
      </c>
      <c r="P179" s="29">
        <v>45014.666666666672</v>
      </c>
      <c r="Q179" s="29">
        <v>41263.444444444453</v>
      </c>
      <c r="R179" s="29">
        <v>37512.222222222219</v>
      </c>
      <c r="S179" s="29">
        <v>33761</v>
      </c>
      <c r="T179" s="29">
        <v>30009.777777777781</v>
      </c>
      <c r="U179" s="29">
        <v>26258.555555555551</v>
      </c>
      <c r="V179" s="29">
        <v>22507.333333333339</v>
      </c>
      <c r="W179" s="29">
        <v>18756.111111111109</v>
      </c>
      <c r="X179" s="29">
        <v>15004.888888888891</v>
      </c>
      <c r="Y179" s="29">
        <v>11253.66666666667</v>
      </c>
      <c r="Z179" s="29">
        <v>7502.4444444444453</v>
      </c>
      <c r="AA179" s="29">
        <v>3751.2222222222231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  <c r="AN179" s="29">
        <v>0</v>
      </c>
      <c r="AO179" s="29">
        <v>0</v>
      </c>
      <c r="AP179" s="29">
        <v>0</v>
      </c>
      <c r="AQ179" s="11"/>
    </row>
    <row r="180" spans="1:43" hidden="1" x14ac:dyDescent="0.4">
      <c r="A180" s="3">
        <v>36</v>
      </c>
      <c r="B180" s="3" t="s">
        <v>97</v>
      </c>
      <c r="C180" s="3" t="s">
        <v>256</v>
      </c>
      <c r="D180" s="3">
        <v>4</v>
      </c>
      <c r="E180" s="3" t="s">
        <v>342</v>
      </c>
      <c r="F180" s="3"/>
      <c r="G180" s="3"/>
      <c r="H180" s="3"/>
      <c r="I180" s="3">
        <v>0</v>
      </c>
      <c r="J180" s="3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</row>
    <row r="181" spans="1:43" hidden="1" x14ac:dyDescent="0.4">
      <c r="A181" s="3">
        <v>36</v>
      </c>
      <c r="B181" s="3" t="s">
        <v>97</v>
      </c>
      <c r="C181" s="3" t="s">
        <v>256</v>
      </c>
      <c r="D181" s="3">
        <v>5</v>
      </c>
      <c r="E181" s="3" t="s">
        <v>344</v>
      </c>
      <c r="F181" s="3"/>
      <c r="G181" s="3"/>
      <c r="H181" s="3"/>
      <c r="I181" s="3">
        <v>0</v>
      </c>
      <c r="J181" s="3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</row>
    <row r="182" spans="1:43" hidden="1" x14ac:dyDescent="0.4">
      <c r="A182" s="7">
        <v>37</v>
      </c>
      <c r="B182" s="7" t="s">
        <v>98</v>
      </c>
      <c r="C182" s="7" t="s">
        <v>257</v>
      </c>
      <c r="D182" s="7">
        <v>1</v>
      </c>
      <c r="E182" s="7" t="s">
        <v>338</v>
      </c>
      <c r="F182" s="7" t="s">
        <v>426</v>
      </c>
      <c r="G182" s="7" t="s">
        <v>413</v>
      </c>
      <c r="H182" s="7" t="s">
        <v>385</v>
      </c>
      <c r="I182" s="7">
        <v>0</v>
      </c>
      <c r="J182" s="30">
        <v>1.4002045638909464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</row>
    <row r="183" spans="1:43" hidden="1" x14ac:dyDescent="0.4">
      <c r="A183" s="7">
        <v>37</v>
      </c>
      <c r="B183" s="7" t="s">
        <v>98</v>
      </c>
      <c r="C183" s="7" t="s">
        <v>257</v>
      </c>
      <c r="D183" s="7">
        <v>2</v>
      </c>
      <c r="E183" s="7" t="s">
        <v>339</v>
      </c>
      <c r="F183" s="7" t="s">
        <v>414</v>
      </c>
      <c r="G183" s="7" t="s">
        <v>414</v>
      </c>
      <c r="H183" s="7" t="s">
        <v>371</v>
      </c>
      <c r="I183" s="7">
        <v>0</v>
      </c>
      <c r="J183" s="7">
        <v>236.83</v>
      </c>
      <c r="K183" s="11">
        <v>236.83</v>
      </c>
      <c r="L183" s="11">
        <v>236.83</v>
      </c>
      <c r="M183" s="11">
        <v>236.83</v>
      </c>
      <c r="N183" s="11">
        <v>236.83</v>
      </c>
      <c r="O183" s="11">
        <v>236.83</v>
      </c>
      <c r="P183" s="11">
        <v>236.83</v>
      </c>
      <c r="Q183" s="11">
        <v>236.83</v>
      </c>
      <c r="R183" s="11">
        <v>236.83</v>
      </c>
      <c r="S183" s="11">
        <v>236.83</v>
      </c>
      <c r="T183" s="11">
        <v>236.83</v>
      </c>
      <c r="U183" s="11">
        <v>236.83</v>
      </c>
      <c r="V183" s="11">
        <v>236.83</v>
      </c>
      <c r="W183" s="11">
        <v>236.83</v>
      </c>
      <c r="X183" s="11">
        <v>236.83</v>
      </c>
      <c r="Y183" s="11">
        <v>236.83</v>
      </c>
      <c r="Z183" s="11">
        <v>236.83</v>
      </c>
      <c r="AA183" s="11">
        <v>236.83</v>
      </c>
      <c r="AB183" s="11">
        <v>236.83</v>
      </c>
      <c r="AC183" s="11">
        <v>236.83</v>
      </c>
      <c r="AD183" s="11">
        <v>236.83</v>
      </c>
      <c r="AE183" s="11">
        <v>236.83</v>
      </c>
      <c r="AF183" s="11">
        <v>236.83</v>
      </c>
      <c r="AG183" s="11">
        <v>236.83</v>
      </c>
      <c r="AH183" s="11">
        <v>236.83</v>
      </c>
      <c r="AI183" s="11">
        <v>236.83</v>
      </c>
      <c r="AJ183" s="11">
        <v>236.83</v>
      </c>
      <c r="AK183" s="11">
        <v>236.83</v>
      </c>
      <c r="AL183" s="11">
        <v>236.83</v>
      </c>
      <c r="AM183" s="11">
        <v>236.83</v>
      </c>
      <c r="AN183" s="11">
        <v>236.83</v>
      </c>
      <c r="AO183" s="11">
        <v>236.83</v>
      </c>
      <c r="AP183" s="11">
        <v>236.83</v>
      </c>
      <c r="AQ183" s="11"/>
    </row>
    <row r="184" spans="1:43" x14ac:dyDescent="0.4">
      <c r="A184" s="7">
        <v>37</v>
      </c>
      <c r="B184" s="7" t="s">
        <v>98</v>
      </c>
      <c r="C184" s="7" t="s">
        <v>257</v>
      </c>
      <c r="D184" s="7">
        <v>3</v>
      </c>
      <c r="E184" s="7" t="s">
        <v>341</v>
      </c>
      <c r="F184" s="7" t="s">
        <v>415</v>
      </c>
      <c r="G184" s="7" t="s">
        <v>416</v>
      </c>
      <c r="H184" s="7"/>
      <c r="I184" s="7">
        <v>0</v>
      </c>
      <c r="J184" s="31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11"/>
    </row>
    <row r="185" spans="1:43" hidden="1" x14ac:dyDescent="0.4">
      <c r="A185" s="7">
        <v>37</v>
      </c>
      <c r="B185" s="7" t="s">
        <v>98</v>
      </c>
      <c r="C185" s="7" t="s">
        <v>257</v>
      </c>
      <c r="D185" s="7">
        <v>4</v>
      </c>
      <c r="E185" s="7" t="s">
        <v>342</v>
      </c>
      <c r="F185" s="7"/>
      <c r="G185" s="7"/>
      <c r="H185" s="7"/>
      <c r="I185" s="7">
        <v>0</v>
      </c>
      <c r="J185" s="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</row>
    <row r="186" spans="1:43" hidden="1" x14ac:dyDescent="0.4">
      <c r="A186" s="7">
        <v>37</v>
      </c>
      <c r="B186" s="7" t="s">
        <v>98</v>
      </c>
      <c r="C186" s="7" t="s">
        <v>257</v>
      </c>
      <c r="D186" s="7">
        <v>5</v>
      </c>
      <c r="E186" s="7" t="s">
        <v>344</v>
      </c>
      <c r="F186" s="7"/>
      <c r="G186" s="7"/>
      <c r="H186" s="7"/>
      <c r="I186" s="7">
        <v>0</v>
      </c>
      <c r="J186" s="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</row>
    <row r="187" spans="1:43" hidden="1" x14ac:dyDescent="0.4">
      <c r="A187" s="3">
        <v>38</v>
      </c>
      <c r="B187" s="3" t="s">
        <v>99</v>
      </c>
      <c r="C187" s="3" t="s">
        <v>258</v>
      </c>
      <c r="D187" s="3">
        <v>1</v>
      </c>
      <c r="E187" s="3" t="s">
        <v>338</v>
      </c>
      <c r="F187" s="3" t="s">
        <v>426</v>
      </c>
      <c r="G187" s="3" t="s">
        <v>413</v>
      </c>
      <c r="H187" s="3" t="s">
        <v>418</v>
      </c>
      <c r="I187" s="3">
        <v>0</v>
      </c>
      <c r="J187" s="27">
        <v>2.36</v>
      </c>
      <c r="K187" s="11">
        <v>0.95544531315097936</v>
      </c>
      <c r="L187" s="11">
        <v>0.91089062630195894</v>
      </c>
      <c r="M187" s="11">
        <v>0.8663359394529383</v>
      </c>
      <c r="N187" s="11">
        <v>0.82178125260391788</v>
      </c>
      <c r="O187" s="11">
        <v>0.80693104520503123</v>
      </c>
      <c r="P187" s="11">
        <v>0.79207880547996434</v>
      </c>
      <c r="Q187" s="11">
        <v>0.77227785150605521</v>
      </c>
      <c r="R187" s="11">
        <v>0.75247486520596607</v>
      </c>
      <c r="S187" s="11">
        <v>0.73267187890587682</v>
      </c>
      <c r="T187" s="11">
        <v>0.7128709249319678</v>
      </c>
      <c r="U187" s="11">
        <v>0.70296943178192328</v>
      </c>
      <c r="V187" s="11">
        <v>0.69306793863187854</v>
      </c>
      <c r="W187" s="11">
        <v>0.69140549581645649</v>
      </c>
      <c r="X187" s="11">
        <v>0.68974305300103445</v>
      </c>
      <c r="Y187" s="11">
        <v>0.68807857785943216</v>
      </c>
      <c r="Z187" s="11">
        <v>0.68641613504400989</v>
      </c>
      <c r="AA187" s="11">
        <v>0.68475165990240772</v>
      </c>
      <c r="AB187" s="11">
        <v>0.68308921708698556</v>
      </c>
      <c r="AC187" s="11">
        <v>0.68142474194538316</v>
      </c>
      <c r="AD187" s="11">
        <v>0.67976229912996111</v>
      </c>
      <c r="AE187" s="11">
        <v>0.67809782398835883</v>
      </c>
      <c r="AF187" s="11">
        <v>0.67643538117293667</v>
      </c>
      <c r="AG187" s="11">
        <v>0.67477090603133438</v>
      </c>
      <c r="AH187" s="11">
        <v>0.67310846321591233</v>
      </c>
      <c r="AI187" s="11">
        <v>0.67144602040049017</v>
      </c>
      <c r="AJ187" s="11">
        <v>0.66978154525888778</v>
      </c>
      <c r="AK187" s="11">
        <v>0.66811910244346573</v>
      </c>
      <c r="AL187" s="11">
        <v>0.66645462730186344</v>
      </c>
      <c r="AM187" s="11">
        <v>0.66479218448644128</v>
      </c>
      <c r="AN187" s="11">
        <v>0.663127709344839</v>
      </c>
      <c r="AO187" s="11">
        <v>0.66146526652941684</v>
      </c>
      <c r="AP187" s="11">
        <v>0.65980079138781456</v>
      </c>
      <c r="AQ187" s="34" t="s">
        <v>427</v>
      </c>
    </row>
    <row r="188" spans="1:43" hidden="1" x14ac:dyDescent="0.4">
      <c r="A188" s="3">
        <v>38</v>
      </c>
      <c r="B188" s="3" t="s">
        <v>99</v>
      </c>
      <c r="C188" s="3" t="s">
        <v>258</v>
      </c>
      <c r="D188" s="3">
        <v>2</v>
      </c>
      <c r="E188" s="3" t="s">
        <v>339</v>
      </c>
      <c r="F188" s="3" t="s">
        <v>414</v>
      </c>
      <c r="G188" s="3" t="s">
        <v>414</v>
      </c>
      <c r="H188" s="3" t="s">
        <v>371</v>
      </c>
      <c r="I188" s="3">
        <v>0</v>
      </c>
      <c r="J188" s="3">
        <v>78.153899999999993</v>
      </c>
      <c r="K188" s="11">
        <v>78.153899999999993</v>
      </c>
      <c r="L188" s="11">
        <v>78.153899999999993</v>
      </c>
      <c r="M188" s="11">
        <v>78.153899999999993</v>
      </c>
      <c r="N188" s="11">
        <v>78.153899999999993</v>
      </c>
      <c r="O188" s="11">
        <v>78.153899999999993</v>
      </c>
      <c r="P188" s="11">
        <v>78.153899999999993</v>
      </c>
      <c r="Q188" s="11">
        <v>78.153899999999993</v>
      </c>
      <c r="R188" s="11">
        <v>78.153899999999993</v>
      </c>
      <c r="S188" s="11">
        <v>78.153899999999993</v>
      </c>
      <c r="T188" s="11">
        <v>78.153899999999993</v>
      </c>
      <c r="U188" s="11">
        <v>78.153899999999993</v>
      </c>
      <c r="V188" s="11">
        <v>78.153899999999993</v>
      </c>
      <c r="W188" s="11">
        <v>78.153899999999993</v>
      </c>
      <c r="X188" s="11">
        <v>78.153899999999993</v>
      </c>
      <c r="Y188" s="11">
        <v>78.153899999999993</v>
      </c>
      <c r="Z188" s="11">
        <v>78.153899999999993</v>
      </c>
      <c r="AA188" s="11">
        <v>78.153899999999993</v>
      </c>
      <c r="AB188" s="11">
        <v>78.153899999999993</v>
      </c>
      <c r="AC188" s="11">
        <v>78.153899999999993</v>
      </c>
      <c r="AD188" s="11">
        <v>78.153899999999993</v>
      </c>
      <c r="AE188" s="11">
        <v>78.153899999999993</v>
      </c>
      <c r="AF188" s="11">
        <v>78.153899999999993</v>
      </c>
      <c r="AG188" s="11">
        <v>78.153899999999993</v>
      </c>
      <c r="AH188" s="11">
        <v>78.153899999999993</v>
      </c>
      <c r="AI188" s="11">
        <v>78.153899999999993</v>
      </c>
      <c r="AJ188" s="11">
        <v>78.153899999999993</v>
      </c>
      <c r="AK188" s="11">
        <v>78.153899999999993</v>
      </c>
      <c r="AL188" s="11">
        <v>78.153899999999993</v>
      </c>
      <c r="AM188" s="11">
        <v>78.153899999999993</v>
      </c>
      <c r="AN188" s="11">
        <v>78.153899999999993</v>
      </c>
      <c r="AO188" s="11">
        <v>78.153899999999993</v>
      </c>
      <c r="AP188" s="11">
        <v>78.153899999999993</v>
      </c>
      <c r="AQ188" s="11"/>
    </row>
    <row r="189" spans="1:43" x14ac:dyDescent="0.4">
      <c r="A189" s="3">
        <v>38</v>
      </c>
      <c r="B189" s="3" t="s">
        <v>99</v>
      </c>
      <c r="C189" s="3" t="s">
        <v>258</v>
      </c>
      <c r="D189" s="3">
        <v>3</v>
      </c>
      <c r="E189" s="3" t="s">
        <v>341</v>
      </c>
      <c r="F189" s="3" t="s">
        <v>415</v>
      </c>
      <c r="G189" s="3" t="s">
        <v>416</v>
      </c>
      <c r="H189" s="3"/>
      <c r="I189" s="3">
        <v>0</v>
      </c>
      <c r="J189" s="28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11"/>
    </row>
    <row r="190" spans="1:43" hidden="1" x14ac:dyDescent="0.4">
      <c r="A190" s="3">
        <v>38</v>
      </c>
      <c r="B190" s="3" t="s">
        <v>99</v>
      </c>
      <c r="C190" s="3" t="s">
        <v>258</v>
      </c>
      <c r="D190" s="3">
        <v>4</v>
      </c>
      <c r="E190" s="3" t="s">
        <v>342</v>
      </c>
      <c r="F190" s="3"/>
      <c r="G190" s="3"/>
      <c r="H190" s="3"/>
      <c r="I190" s="3">
        <v>0</v>
      </c>
      <c r="J190" s="3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</row>
    <row r="191" spans="1:43" hidden="1" x14ac:dyDescent="0.4">
      <c r="A191" s="3">
        <v>38</v>
      </c>
      <c r="B191" s="3" t="s">
        <v>99</v>
      </c>
      <c r="C191" s="3" t="s">
        <v>258</v>
      </c>
      <c r="D191" s="3">
        <v>5</v>
      </c>
      <c r="E191" s="3" t="s">
        <v>344</v>
      </c>
      <c r="F191" s="3"/>
      <c r="G191" s="3"/>
      <c r="H191" s="3"/>
      <c r="I191" s="3">
        <v>0</v>
      </c>
      <c r="J191" s="3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</row>
    <row r="192" spans="1:43" hidden="1" x14ac:dyDescent="0.4">
      <c r="A192" s="7">
        <v>39</v>
      </c>
      <c r="B192" s="7" t="s">
        <v>100</v>
      </c>
      <c r="C192" s="7" t="s">
        <v>259</v>
      </c>
      <c r="D192" s="7">
        <v>1</v>
      </c>
      <c r="E192" s="7" t="s">
        <v>338</v>
      </c>
      <c r="F192" s="7" t="s">
        <v>426</v>
      </c>
      <c r="G192" s="7" t="s">
        <v>413</v>
      </c>
      <c r="H192" s="7" t="s">
        <v>385</v>
      </c>
      <c r="I192" s="7">
        <v>0</v>
      </c>
      <c r="J192" s="30">
        <v>2.1629104503932566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</row>
    <row r="193" spans="1:43" hidden="1" x14ac:dyDescent="0.4">
      <c r="A193" s="7">
        <v>39</v>
      </c>
      <c r="B193" s="7" t="s">
        <v>100</v>
      </c>
      <c r="C193" s="7" t="s">
        <v>259</v>
      </c>
      <c r="D193" s="7">
        <v>2</v>
      </c>
      <c r="E193" s="7" t="s">
        <v>339</v>
      </c>
      <c r="F193" s="7" t="s">
        <v>414</v>
      </c>
      <c r="G193" s="7" t="s">
        <v>414</v>
      </c>
      <c r="H193" s="7" t="s">
        <v>371</v>
      </c>
      <c r="I193" s="7">
        <v>0</v>
      </c>
      <c r="J193" s="7">
        <v>118.41500000000001</v>
      </c>
      <c r="K193" s="11">
        <v>118.41500000000001</v>
      </c>
      <c r="L193" s="11">
        <v>118.41500000000001</v>
      </c>
      <c r="M193" s="11">
        <v>118.41500000000001</v>
      </c>
      <c r="N193" s="11">
        <v>118.41500000000001</v>
      </c>
      <c r="O193" s="11">
        <v>118.41500000000001</v>
      </c>
      <c r="P193" s="11">
        <v>118.41500000000001</v>
      </c>
      <c r="Q193" s="11">
        <v>118.41500000000001</v>
      </c>
      <c r="R193" s="11">
        <v>118.41500000000001</v>
      </c>
      <c r="S193" s="11">
        <v>118.41500000000001</v>
      </c>
      <c r="T193" s="11">
        <v>118.41500000000001</v>
      </c>
      <c r="U193" s="11">
        <v>118.41500000000001</v>
      </c>
      <c r="V193" s="11">
        <v>118.41500000000001</v>
      </c>
      <c r="W193" s="11">
        <v>118.41500000000001</v>
      </c>
      <c r="X193" s="11">
        <v>118.41500000000001</v>
      </c>
      <c r="Y193" s="11">
        <v>118.41500000000001</v>
      </c>
      <c r="Z193" s="11">
        <v>118.41500000000001</v>
      </c>
      <c r="AA193" s="11">
        <v>118.41500000000001</v>
      </c>
      <c r="AB193" s="11">
        <v>118.41500000000001</v>
      </c>
      <c r="AC193" s="11">
        <v>118.41500000000001</v>
      </c>
      <c r="AD193" s="11">
        <v>118.41500000000001</v>
      </c>
      <c r="AE193" s="11">
        <v>118.41500000000001</v>
      </c>
      <c r="AF193" s="11">
        <v>118.41500000000001</v>
      </c>
      <c r="AG193" s="11">
        <v>118.41500000000001</v>
      </c>
      <c r="AH193" s="11">
        <v>118.41500000000001</v>
      </c>
      <c r="AI193" s="11">
        <v>118.41500000000001</v>
      </c>
      <c r="AJ193" s="11">
        <v>118.41500000000001</v>
      </c>
      <c r="AK193" s="11">
        <v>118.41500000000001</v>
      </c>
      <c r="AL193" s="11">
        <v>118.41500000000001</v>
      </c>
      <c r="AM193" s="11">
        <v>118.41500000000001</v>
      </c>
      <c r="AN193" s="11">
        <v>118.41500000000001</v>
      </c>
      <c r="AO193" s="11">
        <v>118.41500000000001</v>
      </c>
      <c r="AP193" s="11">
        <v>118.41500000000001</v>
      </c>
      <c r="AQ193" s="11"/>
    </row>
    <row r="194" spans="1:43" x14ac:dyDescent="0.4">
      <c r="A194" s="7">
        <v>39</v>
      </c>
      <c r="B194" s="7" t="s">
        <v>100</v>
      </c>
      <c r="C194" s="7" t="s">
        <v>259</v>
      </c>
      <c r="D194" s="7">
        <v>3</v>
      </c>
      <c r="E194" s="7" t="s">
        <v>341</v>
      </c>
      <c r="F194" s="7" t="s">
        <v>415</v>
      </c>
      <c r="G194" s="7" t="s">
        <v>416</v>
      </c>
      <c r="H194" s="7"/>
      <c r="I194" s="7">
        <v>0</v>
      </c>
      <c r="J194" s="31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11"/>
    </row>
    <row r="195" spans="1:43" hidden="1" x14ac:dyDescent="0.4">
      <c r="A195" s="7">
        <v>39</v>
      </c>
      <c r="B195" s="7" t="s">
        <v>100</v>
      </c>
      <c r="C195" s="7" t="s">
        <v>259</v>
      </c>
      <c r="D195" s="7">
        <v>4</v>
      </c>
      <c r="E195" s="7" t="s">
        <v>342</v>
      </c>
      <c r="F195" s="7"/>
      <c r="G195" s="7"/>
      <c r="H195" s="7"/>
      <c r="I195" s="7">
        <v>0</v>
      </c>
      <c r="J195" s="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</row>
    <row r="196" spans="1:43" hidden="1" x14ac:dyDescent="0.4">
      <c r="A196" s="7">
        <v>39</v>
      </c>
      <c r="B196" s="7" t="s">
        <v>100</v>
      </c>
      <c r="C196" s="7" t="s">
        <v>259</v>
      </c>
      <c r="D196" s="7">
        <v>5</v>
      </c>
      <c r="E196" s="7" t="s">
        <v>344</v>
      </c>
      <c r="F196" s="7"/>
      <c r="G196" s="7"/>
      <c r="H196" s="7"/>
      <c r="I196" s="7">
        <v>0</v>
      </c>
      <c r="J196" s="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</row>
    <row r="197" spans="1:43" hidden="1" x14ac:dyDescent="0.4">
      <c r="A197" s="3">
        <v>40</v>
      </c>
      <c r="B197" s="3" t="s">
        <v>101</v>
      </c>
      <c r="C197" s="3" t="s">
        <v>260</v>
      </c>
      <c r="D197" s="3">
        <v>1</v>
      </c>
      <c r="E197" s="3" t="s">
        <v>338</v>
      </c>
      <c r="F197" s="3" t="s">
        <v>426</v>
      </c>
      <c r="G197" s="3" t="s">
        <v>413</v>
      </c>
      <c r="H197" s="3" t="s">
        <v>385</v>
      </c>
      <c r="I197" s="3">
        <v>0</v>
      </c>
      <c r="J197" s="27">
        <v>2.1946531231263009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</row>
    <row r="198" spans="1:43" hidden="1" x14ac:dyDescent="0.4">
      <c r="A198" s="3">
        <v>40</v>
      </c>
      <c r="B198" s="3" t="s">
        <v>101</v>
      </c>
      <c r="C198" s="3" t="s">
        <v>260</v>
      </c>
      <c r="D198" s="3">
        <v>2</v>
      </c>
      <c r="E198" s="3" t="s">
        <v>339</v>
      </c>
      <c r="F198" s="3" t="s">
        <v>414</v>
      </c>
      <c r="G198" s="3" t="s">
        <v>414</v>
      </c>
      <c r="H198" s="3" t="s">
        <v>371</v>
      </c>
      <c r="I198" s="3">
        <v>0</v>
      </c>
      <c r="J198" s="3">
        <v>118.41500000000001</v>
      </c>
      <c r="K198" s="11">
        <v>118.41500000000001</v>
      </c>
      <c r="L198" s="11">
        <v>118.41500000000001</v>
      </c>
      <c r="M198" s="11">
        <v>118.41500000000001</v>
      </c>
      <c r="N198" s="11">
        <v>118.41500000000001</v>
      </c>
      <c r="O198" s="11">
        <v>118.41500000000001</v>
      </c>
      <c r="P198" s="11">
        <v>118.41500000000001</v>
      </c>
      <c r="Q198" s="11">
        <v>118.41500000000001</v>
      </c>
      <c r="R198" s="11">
        <v>118.41500000000001</v>
      </c>
      <c r="S198" s="11">
        <v>118.41500000000001</v>
      </c>
      <c r="T198" s="11">
        <v>118.41500000000001</v>
      </c>
      <c r="U198" s="11">
        <v>118.41500000000001</v>
      </c>
      <c r="V198" s="11">
        <v>118.41500000000001</v>
      </c>
      <c r="W198" s="11">
        <v>118.41500000000001</v>
      </c>
      <c r="X198" s="11">
        <v>118.41500000000001</v>
      </c>
      <c r="Y198" s="11">
        <v>118.41500000000001</v>
      </c>
      <c r="Z198" s="11">
        <v>118.41500000000001</v>
      </c>
      <c r="AA198" s="11">
        <v>118.41500000000001</v>
      </c>
      <c r="AB198" s="11">
        <v>118.41500000000001</v>
      </c>
      <c r="AC198" s="11">
        <v>118.41500000000001</v>
      </c>
      <c r="AD198" s="11">
        <v>118.41500000000001</v>
      </c>
      <c r="AE198" s="11">
        <v>118.41500000000001</v>
      </c>
      <c r="AF198" s="11">
        <v>118.41500000000001</v>
      </c>
      <c r="AG198" s="11">
        <v>118.41500000000001</v>
      </c>
      <c r="AH198" s="11">
        <v>118.41500000000001</v>
      </c>
      <c r="AI198" s="11">
        <v>118.41500000000001</v>
      </c>
      <c r="AJ198" s="11">
        <v>118.41500000000001</v>
      </c>
      <c r="AK198" s="11">
        <v>118.41500000000001</v>
      </c>
      <c r="AL198" s="11">
        <v>118.41500000000001</v>
      </c>
      <c r="AM198" s="11">
        <v>118.41500000000001</v>
      </c>
      <c r="AN198" s="11">
        <v>118.41500000000001</v>
      </c>
      <c r="AO198" s="11">
        <v>118.41500000000001</v>
      </c>
      <c r="AP198" s="11">
        <v>118.41500000000001</v>
      </c>
      <c r="AQ198" s="11"/>
    </row>
    <row r="199" spans="1:43" x14ac:dyDescent="0.4">
      <c r="A199" s="3">
        <v>40</v>
      </c>
      <c r="B199" s="3" t="s">
        <v>101</v>
      </c>
      <c r="C199" s="3" t="s">
        <v>260</v>
      </c>
      <c r="D199" s="3">
        <v>3</v>
      </c>
      <c r="E199" s="3" t="s">
        <v>341</v>
      </c>
      <c r="F199" s="3" t="s">
        <v>415</v>
      </c>
      <c r="G199" s="3" t="s">
        <v>416</v>
      </c>
      <c r="H199" s="3"/>
      <c r="I199" s="3">
        <v>0</v>
      </c>
      <c r="J199" s="28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11"/>
    </row>
    <row r="200" spans="1:43" hidden="1" x14ac:dyDescent="0.4">
      <c r="A200" s="3">
        <v>40</v>
      </c>
      <c r="B200" s="3" t="s">
        <v>101</v>
      </c>
      <c r="C200" s="3" t="s">
        <v>260</v>
      </c>
      <c r="D200" s="3">
        <v>4</v>
      </c>
      <c r="E200" s="3" t="s">
        <v>342</v>
      </c>
      <c r="F200" s="3"/>
      <c r="G200" s="3"/>
      <c r="H200" s="3"/>
      <c r="I200" s="3">
        <v>0</v>
      </c>
      <c r="J200" s="3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</row>
    <row r="201" spans="1:43" hidden="1" x14ac:dyDescent="0.4">
      <c r="A201" s="3">
        <v>40</v>
      </c>
      <c r="B201" s="3" t="s">
        <v>101</v>
      </c>
      <c r="C201" s="3" t="s">
        <v>260</v>
      </c>
      <c r="D201" s="3">
        <v>5</v>
      </c>
      <c r="E201" s="3" t="s">
        <v>344</v>
      </c>
      <c r="F201" s="3"/>
      <c r="G201" s="3"/>
      <c r="H201" s="3"/>
      <c r="I201" s="3">
        <v>0</v>
      </c>
      <c r="J201" s="3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</row>
  </sheetData>
  <autoFilter ref="A1:AQ201" xr:uid="{00000000-0001-0000-0500-000000000000}">
    <filterColumn colId="4">
      <filters>
        <filter val="ResidualCapacity"/>
      </filters>
    </filterColumn>
  </autoFilter>
  <hyperlinks>
    <hyperlink ref="AQ187" r:id="rId1" display="https://escholarship.org/content/qt7n68r0q8/qt7n68r0q8.pdf?t=q5c6kn . Comparing ration between HD pickups for 2020" xr:uid="{D68ED844-CA68-43B1-8AC8-E918B3862855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21"/>
  <sheetViews>
    <sheetView workbookViewId="0"/>
  </sheetViews>
  <sheetFormatPr defaultRowHeight="14.6" x14ac:dyDescent="0.4"/>
  <cols>
    <col min="1" max="1" width="7.3046875" bestFit="1" customWidth="1"/>
    <col min="2" max="2" width="16.84375" bestFit="1" customWidth="1"/>
    <col min="3" max="3" width="15.53515625" bestFit="1" customWidth="1"/>
    <col min="4" max="4" width="12.3046875" bestFit="1" customWidth="1"/>
    <col min="5" max="5" width="38.3046875" bestFit="1" customWidth="1"/>
    <col min="6" max="6" width="4.69140625" bestFit="1" customWidth="1"/>
    <col min="7" max="7" width="19.4609375" bestFit="1" customWidth="1"/>
    <col min="8" max="8" width="19.69140625" bestFit="1" customWidth="1"/>
    <col min="9" max="41" width="5" bestFit="1" customWidth="1"/>
    <col min="42" max="42" width="6.765625" bestFit="1" customWidth="1"/>
  </cols>
  <sheetData>
    <row r="1" spans="1:4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336</v>
      </c>
      <c r="H1" s="1" t="s">
        <v>337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5"/>
    </row>
    <row r="2" spans="1:42" x14ac:dyDescent="0.4">
      <c r="A2" s="3">
        <v>1</v>
      </c>
      <c r="B2" s="3" t="s">
        <v>102</v>
      </c>
      <c r="C2" s="3" t="s">
        <v>261</v>
      </c>
      <c r="D2" s="3">
        <v>1</v>
      </c>
      <c r="E2" s="3" t="s">
        <v>342</v>
      </c>
      <c r="F2" s="3"/>
      <c r="G2" s="3" t="s">
        <v>428</v>
      </c>
      <c r="H2" s="3">
        <v>0</v>
      </c>
      <c r="I2" s="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x14ac:dyDescent="0.4">
      <c r="A3" s="3">
        <v>1</v>
      </c>
      <c r="B3" s="3" t="s">
        <v>102</v>
      </c>
      <c r="C3" s="3" t="s">
        <v>261</v>
      </c>
      <c r="D3" s="3">
        <v>2</v>
      </c>
      <c r="E3" s="3" t="s">
        <v>344</v>
      </c>
      <c r="F3" s="3"/>
      <c r="G3" s="3" t="s">
        <v>428</v>
      </c>
      <c r="H3" s="3">
        <v>0</v>
      </c>
      <c r="I3" s="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x14ac:dyDescent="0.4">
      <c r="A4" s="35">
        <v>2</v>
      </c>
      <c r="B4" s="35" t="s">
        <v>103</v>
      </c>
      <c r="C4" s="35" t="s">
        <v>262</v>
      </c>
      <c r="D4" s="35">
        <v>1</v>
      </c>
      <c r="E4" s="35" t="s">
        <v>342</v>
      </c>
      <c r="F4" s="35"/>
      <c r="G4" s="35" t="s">
        <v>428</v>
      </c>
      <c r="H4" s="35">
        <v>0</v>
      </c>
      <c r="I4" s="3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x14ac:dyDescent="0.4">
      <c r="A5" s="35">
        <v>2</v>
      </c>
      <c r="B5" s="35" t="s">
        <v>103</v>
      </c>
      <c r="C5" s="35" t="s">
        <v>262</v>
      </c>
      <c r="D5" s="35">
        <v>2</v>
      </c>
      <c r="E5" s="35" t="s">
        <v>344</v>
      </c>
      <c r="F5" s="35"/>
      <c r="G5" s="35" t="s">
        <v>428</v>
      </c>
      <c r="H5" s="35">
        <v>0</v>
      </c>
      <c r="I5" s="35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x14ac:dyDescent="0.4">
      <c r="A6" s="3">
        <v>3</v>
      </c>
      <c r="B6" s="3" t="s">
        <v>104</v>
      </c>
      <c r="C6" s="3" t="s">
        <v>263</v>
      </c>
      <c r="D6" s="3">
        <v>1</v>
      </c>
      <c r="E6" s="3" t="s">
        <v>342</v>
      </c>
      <c r="F6" s="3"/>
      <c r="G6" s="3" t="s">
        <v>428</v>
      </c>
      <c r="H6" s="3">
        <v>0</v>
      </c>
      <c r="I6" s="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x14ac:dyDescent="0.4">
      <c r="A7" s="3">
        <v>3</v>
      </c>
      <c r="B7" s="3" t="s">
        <v>104</v>
      </c>
      <c r="C7" s="3" t="s">
        <v>263</v>
      </c>
      <c r="D7" s="3">
        <v>2</v>
      </c>
      <c r="E7" s="3" t="s">
        <v>344</v>
      </c>
      <c r="F7" s="3"/>
      <c r="G7" s="3" t="s">
        <v>428</v>
      </c>
      <c r="H7" s="3">
        <v>0</v>
      </c>
      <c r="I7" s="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4">
      <c r="A8" s="35">
        <v>4</v>
      </c>
      <c r="B8" s="35" t="s">
        <v>105</v>
      </c>
      <c r="C8" s="35" t="s">
        <v>264</v>
      </c>
      <c r="D8" s="35">
        <v>1</v>
      </c>
      <c r="E8" s="35" t="s">
        <v>342</v>
      </c>
      <c r="F8" s="35"/>
      <c r="G8" s="35" t="s">
        <v>428</v>
      </c>
      <c r="H8" s="35">
        <v>0</v>
      </c>
      <c r="I8" s="35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4">
      <c r="A9" s="35">
        <v>4</v>
      </c>
      <c r="B9" s="35" t="s">
        <v>105</v>
      </c>
      <c r="C9" s="35" t="s">
        <v>264</v>
      </c>
      <c r="D9" s="35">
        <v>2</v>
      </c>
      <c r="E9" s="35" t="s">
        <v>344</v>
      </c>
      <c r="F9" s="35"/>
      <c r="G9" s="35" t="s">
        <v>428</v>
      </c>
      <c r="H9" s="35">
        <v>0</v>
      </c>
      <c r="I9" s="3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">
      <c r="A10" s="3">
        <v>5</v>
      </c>
      <c r="B10" s="3" t="s">
        <v>106</v>
      </c>
      <c r="C10" s="3" t="s">
        <v>265</v>
      </c>
      <c r="D10" s="3">
        <v>1</v>
      </c>
      <c r="E10" s="3" t="s">
        <v>342</v>
      </c>
      <c r="F10" s="3"/>
      <c r="G10" s="3" t="s">
        <v>428</v>
      </c>
      <c r="H10" s="3">
        <v>0</v>
      </c>
      <c r="I10" s="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4">
      <c r="A11" s="3">
        <v>5</v>
      </c>
      <c r="B11" s="3" t="s">
        <v>106</v>
      </c>
      <c r="C11" s="3" t="s">
        <v>265</v>
      </c>
      <c r="D11" s="3">
        <v>2</v>
      </c>
      <c r="E11" s="3" t="s">
        <v>344</v>
      </c>
      <c r="F11" s="3"/>
      <c r="G11" s="3" t="s">
        <v>428</v>
      </c>
      <c r="H11" s="3">
        <v>0</v>
      </c>
      <c r="I11" s="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x14ac:dyDescent="0.4">
      <c r="A12" s="7">
        <v>6</v>
      </c>
      <c r="B12" s="7" t="s">
        <v>107</v>
      </c>
      <c r="C12" s="7" t="s">
        <v>266</v>
      </c>
      <c r="D12" s="7">
        <v>1</v>
      </c>
      <c r="E12" s="7" t="s">
        <v>342</v>
      </c>
      <c r="F12" s="7"/>
      <c r="G12" s="7" t="s">
        <v>428</v>
      </c>
      <c r="H12" s="7">
        <v>0</v>
      </c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4">
      <c r="A13" s="7">
        <v>6</v>
      </c>
      <c r="B13" s="7" t="s">
        <v>107</v>
      </c>
      <c r="C13" s="7" t="s">
        <v>266</v>
      </c>
      <c r="D13" s="7">
        <v>2</v>
      </c>
      <c r="E13" s="7" t="s">
        <v>344</v>
      </c>
      <c r="F13" s="7"/>
      <c r="G13" s="7" t="s">
        <v>428</v>
      </c>
      <c r="H13" s="7">
        <v>0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4">
      <c r="A14" s="3">
        <v>7</v>
      </c>
      <c r="B14" s="3" t="s">
        <v>108</v>
      </c>
      <c r="C14" s="3" t="s">
        <v>267</v>
      </c>
      <c r="D14" s="3">
        <v>1</v>
      </c>
      <c r="E14" s="3" t="s">
        <v>342</v>
      </c>
      <c r="F14" s="3"/>
      <c r="G14" s="3" t="s">
        <v>428</v>
      </c>
      <c r="H14" s="3">
        <v>0</v>
      </c>
      <c r="I14" s="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4">
      <c r="A15" s="3">
        <v>7</v>
      </c>
      <c r="B15" s="3" t="s">
        <v>108</v>
      </c>
      <c r="C15" s="3" t="s">
        <v>267</v>
      </c>
      <c r="D15" s="3">
        <v>2</v>
      </c>
      <c r="E15" s="3" t="s">
        <v>344</v>
      </c>
      <c r="F15" s="3"/>
      <c r="G15" s="3" t="s">
        <v>428</v>
      </c>
      <c r="H15" s="3">
        <v>0</v>
      </c>
      <c r="I15" s="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4">
      <c r="A16" s="7">
        <v>8</v>
      </c>
      <c r="B16" s="7" t="s">
        <v>109</v>
      </c>
      <c r="C16" s="7" t="s">
        <v>268</v>
      </c>
      <c r="D16" s="7">
        <v>1</v>
      </c>
      <c r="E16" s="7" t="s">
        <v>342</v>
      </c>
      <c r="F16" s="7"/>
      <c r="G16" s="7" t="s">
        <v>428</v>
      </c>
      <c r="H16" s="7">
        <v>0</v>
      </c>
      <c r="I16" s="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4">
      <c r="A17" s="7">
        <v>8</v>
      </c>
      <c r="B17" s="7" t="s">
        <v>109</v>
      </c>
      <c r="C17" s="7" t="s">
        <v>268</v>
      </c>
      <c r="D17" s="7">
        <v>2</v>
      </c>
      <c r="E17" s="7" t="s">
        <v>344</v>
      </c>
      <c r="F17" s="7"/>
      <c r="G17" s="7" t="s">
        <v>428</v>
      </c>
      <c r="H17" s="7">
        <v>0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x14ac:dyDescent="0.4">
      <c r="A18" s="3">
        <v>9</v>
      </c>
      <c r="B18" s="3" t="s">
        <v>110</v>
      </c>
      <c r="C18" s="3" t="s">
        <v>269</v>
      </c>
      <c r="D18" s="3">
        <v>1</v>
      </c>
      <c r="E18" s="3" t="s">
        <v>342</v>
      </c>
      <c r="F18" s="3"/>
      <c r="G18" s="3" t="s">
        <v>428</v>
      </c>
      <c r="H18" s="3">
        <v>0</v>
      </c>
      <c r="I18" s="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4">
      <c r="A19" s="3">
        <v>9</v>
      </c>
      <c r="B19" s="3" t="s">
        <v>110</v>
      </c>
      <c r="C19" s="3" t="s">
        <v>269</v>
      </c>
      <c r="D19" s="3">
        <v>2</v>
      </c>
      <c r="E19" s="3" t="s">
        <v>344</v>
      </c>
      <c r="F19" s="3"/>
      <c r="G19" s="3" t="s">
        <v>428</v>
      </c>
      <c r="H19" s="3">
        <v>0</v>
      </c>
      <c r="I19" s="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x14ac:dyDescent="0.4">
      <c r="A20" s="7">
        <v>10</v>
      </c>
      <c r="B20" s="7" t="s">
        <v>111</v>
      </c>
      <c r="C20" s="7" t="s">
        <v>270</v>
      </c>
      <c r="D20" s="7">
        <v>1</v>
      </c>
      <c r="E20" s="7" t="s">
        <v>342</v>
      </c>
      <c r="F20" s="7"/>
      <c r="G20" s="7" t="s">
        <v>428</v>
      </c>
      <c r="H20" s="7">
        <v>0</v>
      </c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x14ac:dyDescent="0.4">
      <c r="A21" s="7">
        <v>10</v>
      </c>
      <c r="B21" s="7" t="s">
        <v>111</v>
      </c>
      <c r="C21" s="7" t="s">
        <v>270</v>
      </c>
      <c r="D21" s="7">
        <v>2</v>
      </c>
      <c r="E21" s="7" t="s">
        <v>344</v>
      </c>
      <c r="F21" s="7"/>
      <c r="G21" s="7" t="s">
        <v>428</v>
      </c>
      <c r="H21" s="7">
        <v>0</v>
      </c>
      <c r="I21" s="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88"/>
  <sheetViews>
    <sheetView workbookViewId="0">
      <selection activeCell="G1" sqref="G1"/>
    </sheetView>
  </sheetViews>
  <sheetFormatPr defaultRowHeight="14.6" x14ac:dyDescent="0.4"/>
  <cols>
    <col min="1" max="1" width="7.07421875" bestFit="1" customWidth="1"/>
    <col min="2" max="2" width="10.69140625" bestFit="1" customWidth="1"/>
    <col min="3" max="3" width="34.15234375" bestFit="1" customWidth="1"/>
    <col min="4" max="4" width="11.921875" bestFit="1" customWidth="1"/>
    <col min="5" max="5" width="16.07421875" bestFit="1" customWidth="1"/>
    <col min="6" max="6" width="9.61328125" bestFit="1" customWidth="1"/>
    <col min="7" max="7" width="14.921875" bestFit="1" customWidth="1"/>
    <col min="8" max="8" width="18.84375" bestFit="1" customWidth="1"/>
    <col min="9" max="41" width="11.84375" bestFit="1" customWidth="1"/>
    <col min="42" max="42" width="17.3046875" bestFit="1" customWidth="1"/>
  </cols>
  <sheetData>
    <row r="1" spans="1:4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336</v>
      </c>
      <c r="H1" s="1" t="s">
        <v>337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5"/>
    </row>
    <row r="2" spans="1:42" x14ac:dyDescent="0.4">
      <c r="A2" s="3">
        <v>1</v>
      </c>
      <c r="B2" s="3" t="s">
        <v>112</v>
      </c>
      <c r="C2" s="3" t="s">
        <v>271</v>
      </c>
      <c r="D2" s="3">
        <v>1</v>
      </c>
      <c r="E2" s="3" t="s">
        <v>338</v>
      </c>
      <c r="F2" s="3"/>
      <c r="G2" s="3" t="s">
        <v>398</v>
      </c>
      <c r="H2" s="3">
        <v>0</v>
      </c>
      <c r="I2" s="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x14ac:dyDescent="0.4">
      <c r="A3" s="3">
        <v>1</v>
      </c>
      <c r="B3" s="3" t="s">
        <v>112</v>
      </c>
      <c r="C3" s="3" t="s">
        <v>271</v>
      </c>
      <c r="D3" s="3">
        <v>2</v>
      </c>
      <c r="E3" s="3" t="s">
        <v>339</v>
      </c>
      <c r="F3" s="3"/>
      <c r="G3" s="3" t="s">
        <v>398</v>
      </c>
      <c r="H3" s="3">
        <v>0</v>
      </c>
      <c r="I3" s="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x14ac:dyDescent="0.4">
      <c r="A4" s="3">
        <v>1</v>
      </c>
      <c r="B4" s="3" t="s">
        <v>112</v>
      </c>
      <c r="C4" s="3" t="s">
        <v>271</v>
      </c>
      <c r="D4" s="3">
        <v>3</v>
      </c>
      <c r="E4" s="3" t="s">
        <v>341</v>
      </c>
      <c r="F4" s="3"/>
      <c r="G4" s="3" t="s">
        <v>398</v>
      </c>
      <c r="H4" s="3">
        <v>0</v>
      </c>
      <c r="I4" s="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x14ac:dyDescent="0.4">
      <c r="A5" s="7">
        <v>2</v>
      </c>
      <c r="B5" s="7" t="s">
        <v>113</v>
      </c>
      <c r="C5" s="7" t="s">
        <v>272</v>
      </c>
      <c r="D5" s="7">
        <v>1</v>
      </c>
      <c r="E5" s="7" t="s">
        <v>338</v>
      </c>
      <c r="F5" s="7"/>
      <c r="G5" s="7" t="s">
        <v>398</v>
      </c>
      <c r="H5" s="7">
        <v>0</v>
      </c>
      <c r="I5" s="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x14ac:dyDescent="0.4">
      <c r="A6" s="7">
        <v>2</v>
      </c>
      <c r="B6" s="7" t="s">
        <v>113</v>
      </c>
      <c r="C6" s="7" t="s">
        <v>272</v>
      </c>
      <c r="D6" s="7">
        <v>2</v>
      </c>
      <c r="E6" s="7" t="s">
        <v>339</v>
      </c>
      <c r="F6" s="7"/>
      <c r="G6" s="7" t="s">
        <v>398</v>
      </c>
      <c r="H6" s="7">
        <v>0</v>
      </c>
      <c r="I6" s="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x14ac:dyDescent="0.4">
      <c r="A7" s="7">
        <v>2</v>
      </c>
      <c r="B7" s="7" t="s">
        <v>113</v>
      </c>
      <c r="C7" s="7" t="s">
        <v>272</v>
      </c>
      <c r="D7" s="7">
        <v>3</v>
      </c>
      <c r="E7" s="7" t="s">
        <v>341</v>
      </c>
      <c r="F7" s="7"/>
      <c r="G7" s="7" t="s">
        <v>398</v>
      </c>
      <c r="H7" s="7">
        <v>0</v>
      </c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4">
      <c r="A8" s="3">
        <v>3</v>
      </c>
      <c r="B8" s="3" t="s">
        <v>114</v>
      </c>
      <c r="C8" s="3" t="s">
        <v>273</v>
      </c>
      <c r="D8" s="3">
        <v>1</v>
      </c>
      <c r="E8" s="3" t="s">
        <v>338</v>
      </c>
      <c r="F8" s="3"/>
      <c r="G8" s="3" t="s">
        <v>398</v>
      </c>
      <c r="H8" s="3">
        <v>0</v>
      </c>
      <c r="I8" s="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4">
      <c r="A9" s="3">
        <v>3</v>
      </c>
      <c r="B9" s="3" t="s">
        <v>114</v>
      </c>
      <c r="C9" s="3" t="s">
        <v>273</v>
      </c>
      <c r="D9" s="3">
        <v>2</v>
      </c>
      <c r="E9" s="3" t="s">
        <v>339</v>
      </c>
      <c r="F9" s="3"/>
      <c r="G9" s="3" t="s">
        <v>398</v>
      </c>
      <c r="H9" s="3">
        <v>0</v>
      </c>
      <c r="I9" s="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">
      <c r="A10" s="3">
        <v>3</v>
      </c>
      <c r="B10" s="3" t="s">
        <v>114</v>
      </c>
      <c r="C10" s="3" t="s">
        <v>273</v>
      </c>
      <c r="D10" s="3">
        <v>3</v>
      </c>
      <c r="E10" s="3" t="s">
        <v>341</v>
      </c>
      <c r="F10" s="3"/>
      <c r="G10" s="3" t="s">
        <v>398</v>
      </c>
      <c r="H10" s="3">
        <v>0</v>
      </c>
      <c r="I10" s="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4">
      <c r="A11" s="7">
        <v>4</v>
      </c>
      <c r="B11" s="7" t="s">
        <v>115</v>
      </c>
      <c r="C11" s="7" t="s">
        <v>274</v>
      </c>
      <c r="D11" s="7">
        <v>1</v>
      </c>
      <c r="E11" s="7" t="s">
        <v>338</v>
      </c>
      <c r="F11" s="7"/>
      <c r="G11" s="7" t="s">
        <v>398</v>
      </c>
      <c r="H11" s="7">
        <v>0</v>
      </c>
      <c r="I11" s="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x14ac:dyDescent="0.4">
      <c r="A12" s="7">
        <v>4</v>
      </c>
      <c r="B12" s="7" t="s">
        <v>115</v>
      </c>
      <c r="C12" s="7" t="s">
        <v>274</v>
      </c>
      <c r="D12" s="7">
        <v>2</v>
      </c>
      <c r="E12" s="7" t="s">
        <v>339</v>
      </c>
      <c r="F12" s="7"/>
      <c r="G12" s="7" t="s">
        <v>398</v>
      </c>
      <c r="H12" s="7">
        <v>0</v>
      </c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4">
      <c r="A13" s="7">
        <v>4</v>
      </c>
      <c r="B13" s="7" t="s">
        <v>115</v>
      </c>
      <c r="C13" s="7" t="s">
        <v>274</v>
      </c>
      <c r="D13" s="7">
        <v>3</v>
      </c>
      <c r="E13" s="7" t="s">
        <v>341</v>
      </c>
      <c r="F13" s="7"/>
      <c r="G13" s="7" t="s">
        <v>398</v>
      </c>
      <c r="H13" s="7">
        <v>0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4">
      <c r="A14" s="3">
        <v>5</v>
      </c>
      <c r="B14" s="3" t="s">
        <v>116</v>
      </c>
      <c r="C14" s="3" t="s">
        <v>275</v>
      </c>
      <c r="D14" s="3">
        <v>1</v>
      </c>
      <c r="E14" s="3" t="s">
        <v>338</v>
      </c>
      <c r="F14" s="3"/>
      <c r="G14" s="3" t="s">
        <v>398</v>
      </c>
      <c r="H14" s="3">
        <v>0</v>
      </c>
      <c r="I14" s="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4">
      <c r="A15" s="3">
        <v>5</v>
      </c>
      <c r="B15" s="3" t="s">
        <v>116</v>
      </c>
      <c r="C15" s="3" t="s">
        <v>275</v>
      </c>
      <c r="D15" s="3">
        <v>2</v>
      </c>
      <c r="E15" s="3" t="s">
        <v>339</v>
      </c>
      <c r="F15" s="3"/>
      <c r="G15" s="3" t="s">
        <v>398</v>
      </c>
      <c r="H15" s="3">
        <v>0</v>
      </c>
      <c r="I15" s="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4">
      <c r="A16" s="3">
        <v>5</v>
      </c>
      <c r="B16" s="3" t="s">
        <v>116</v>
      </c>
      <c r="C16" s="3" t="s">
        <v>275</v>
      </c>
      <c r="D16" s="3">
        <v>3</v>
      </c>
      <c r="E16" s="3" t="s">
        <v>341</v>
      </c>
      <c r="F16" s="3"/>
      <c r="G16" s="3" t="s">
        <v>398</v>
      </c>
      <c r="H16" s="3">
        <v>0</v>
      </c>
      <c r="I16" s="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4">
      <c r="A17" s="7">
        <v>6</v>
      </c>
      <c r="B17" s="7" t="s">
        <v>117</v>
      </c>
      <c r="C17" s="7" t="s">
        <v>276</v>
      </c>
      <c r="D17" s="7">
        <v>1</v>
      </c>
      <c r="E17" s="7" t="s">
        <v>338</v>
      </c>
      <c r="F17" s="7"/>
      <c r="G17" s="7" t="s">
        <v>398</v>
      </c>
      <c r="H17" s="7">
        <v>0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x14ac:dyDescent="0.4">
      <c r="A18" s="7">
        <v>6</v>
      </c>
      <c r="B18" s="7" t="s">
        <v>117</v>
      </c>
      <c r="C18" s="7" t="s">
        <v>276</v>
      </c>
      <c r="D18" s="7">
        <v>2</v>
      </c>
      <c r="E18" s="7" t="s">
        <v>339</v>
      </c>
      <c r="F18" s="7"/>
      <c r="G18" s="7" t="s">
        <v>398</v>
      </c>
      <c r="H18" s="7">
        <v>0</v>
      </c>
      <c r="I18" s="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4">
      <c r="A19" s="7">
        <v>6</v>
      </c>
      <c r="B19" s="7" t="s">
        <v>117</v>
      </c>
      <c r="C19" s="7" t="s">
        <v>276</v>
      </c>
      <c r="D19" s="7">
        <v>3</v>
      </c>
      <c r="E19" s="7" t="s">
        <v>341</v>
      </c>
      <c r="F19" s="7"/>
      <c r="G19" s="7" t="s">
        <v>398</v>
      </c>
      <c r="H19" s="7">
        <v>0</v>
      </c>
      <c r="I19" s="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x14ac:dyDescent="0.4">
      <c r="A20" s="3">
        <v>7</v>
      </c>
      <c r="B20" s="3" t="s">
        <v>118</v>
      </c>
      <c r="C20" s="3" t="s">
        <v>277</v>
      </c>
      <c r="D20" s="3">
        <v>1</v>
      </c>
      <c r="E20" s="3" t="s">
        <v>338</v>
      </c>
      <c r="F20" s="3"/>
      <c r="G20" s="3" t="s">
        <v>398</v>
      </c>
      <c r="H20" s="3">
        <v>0</v>
      </c>
      <c r="I20" s="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x14ac:dyDescent="0.4">
      <c r="A21" s="3">
        <v>7</v>
      </c>
      <c r="B21" s="3" t="s">
        <v>118</v>
      </c>
      <c r="C21" s="3" t="s">
        <v>277</v>
      </c>
      <c r="D21" s="3">
        <v>2</v>
      </c>
      <c r="E21" s="3" t="s">
        <v>339</v>
      </c>
      <c r="F21" s="3"/>
      <c r="G21" s="3" t="s">
        <v>398</v>
      </c>
      <c r="H21" s="3">
        <v>0</v>
      </c>
      <c r="I21" s="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2" x14ac:dyDescent="0.4">
      <c r="A22" s="3">
        <v>7</v>
      </c>
      <c r="B22" s="3" t="s">
        <v>118</v>
      </c>
      <c r="C22" s="3" t="s">
        <v>277</v>
      </c>
      <c r="D22" s="3">
        <v>3</v>
      </c>
      <c r="E22" s="3" t="s">
        <v>341</v>
      </c>
      <c r="F22" s="3"/>
      <c r="G22" s="3" t="s">
        <v>398</v>
      </c>
      <c r="H22" s="3">
        <v>0</v>
      </c>
      <c r="I22" s="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x14ac:dyDescent="0.4">
      <c r="A23" s="7">
        <v>8</v>
      </c>
      <c r="B23" s="7" t="s">
        <v>119</v>
      </c>
      <c r="C23" s="7" t="s">
        <v>278</v>
      </c>
      <c r="D23" s="7">
        <v>1</v>
      </c>
      <c r="E23" s="7" t="s">
        <v>338</v>
      </c>
      <c r="F23" s="7"/>
      <c r="G23" s="7" t="s">
        <v>398</v>
      </c>
      <c r="H23" s="7">
        <v>0</v>
      </c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x14ac:dyDescent="0.4">
      <c r="A24" s="7">
        <v>8</v>
      </c>
      <c r="B24" s="7" t="s">
        <v>119</v>
      </c>
      <c r="C24" s="7" t="s">
        <v>278</v>
      </c>
      <c r="D24" s="7">
        <v>2</v>
      </c>
      <c r="E24" s="7" t="s">
        <v>339</v>
      </c>
      <c r="F24" s="7"/>
      <c r="G24" s="7" t="s">
        <v>398</v>
      </c>
      <c r="H24" s="7">
        <v>0</v>
      </c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x14ac:dyDescent="0.4">
      <c r="A25" s="7">
        <v>8</v>
      </c>
      <c r="B25" s="7" t="s">
        <v>119</v>
      </c>
      <c r="C25" s="7" t="s">
        <v>278</v>
      </c>
      <c r="D25" s="7">
        <v>3</v>
      </c>
      <c r="E25" s="7" t="s">
        <v>341</v>
      </c>
      <c r="F25" s="7"/>
      <c r="G25" s="7" t="s">
        <v>398</v>
      </c>
      <c r="H25" s="7">
        <v>0</v>
      </c>
      <c r="I25" s="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x14ac:dyDescent="0.4">
      <c r="A26" s="3">
        <v>9</v>
      </c>
      <c r="B26" s="3" t="s">
        <v>120</v>
      </c>
      <c r="C26" s="3" t="s">
        <v>279</v>
      </c>
      <c r="D26" s="3">
        <v>1</v>
      </c>
      <c r="E26" s="3" t="s">
        <v>338</v>
      </c>
      <c r="F26" s="3"/>
      <c r="G26" s="3" t="s">
        <v>398</v>
      </c>
      <c r="H26" s="3">
        <v>0</v>
      </c>
      <c r="I26" s="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x14ac:dyDescent="0.4">
      <c r="A27" s="3">
        <v>9</v>
      </c>
      <c r="B27" s="3" t="s">
        <v>120</v>
      </c>
      <c r="C27" s="3" t="s">
        <v>279</v>
      </c>
      <c r="D27" s="3">
        <v>2</v>
      </c>
      <c r="E27" s="3" t="s">
        <v>339</v>
      </c>
      <c r="F27" s="3"/>
      <c r="G27" s="3" t="s">
        <v>398</v>
      </c>
      <c r="H27" s="3">
        <v>0</v>
      </c>
      <c r="I27" s="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x14ac:dyDescent="0.4">
      <c r="A28" s="3">
        <v>9</v>
      </c>
      <c r="B28" s="3" t="s">
        <v>120</v>
      </c>
      <c r="C28" s="3" t="s">
        <v>279</v>
      </c>
      <c r="D28" s="3">
        <v>3</v>
      </c>
      <c r="E28" s="3" t="s">
        <v>341</v>
      </c>
      <c r="F28" s="3"/>
      <c r="G28" s="3" t="s">
        <v>398</v>
      </c>
      <c r="H28" s="3">
        <v>0</v>
      </c>
      <c r="I28" s="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x14ac:dyDescent="0.4">
      <c r="A29" s="7">
        <v>10</v>
      </c>
      <c r="B29" s="7" t="s">
        <v>121</v>
      </c>
      <c r="C29" s="7" t="s">
        <v>280</v>
      </c>
      <c r="D29" s="7">
        <v>1</v>
      </c>
      <c r="E29" s="7" t="s">
        <v>338</v>
      </c>
      <c r="F29" s="7"/>
      <c r="G29" s="7" t="s">
        <v>398</v>
      </c>
      <c r="H29" s="7">
        <v>0</v>
      </c>
      <c r="I29" s="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x14ac:dyDescent="0.4">
      <c r="A30" s="7">
        <v>10</v>
      </c>
      <c r="B30" s="7" t="s">
        <v>121</v>
      </c>
      <c r="C30" s="7" t="s">
        <v>280</v>
      </c>
      <c r="D30" s="7">
        <v>2</v>
      </c>
      <c r="E30" s="7" t="s">
        <v>339</v>
      </c>
      <c r="F30" s="7"/>
      <c r="G30" s="7" t="s">
        <v>398</v>
      </c>
      <c r="H30" s="7">
        <v>0</v>
      </c>
      <c r="I30" s="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x14ac:dyDescent="0.4">
      <c r="A31" s="7">
        <v>10</v>
      </c>
      <c r="B31" s="7" t="s">
        <v>121</v>
      </c>
      <c r="C31" s="7" t="s">
        <v>280</v>
      </c>
      <c r="D31" s="7">
        <v>3</v>
      </c>
      <c r="E31" s="7" t="s">
        <v>341</v>
      </c>
      <c r="F31" s="7"/>
      <c r="G31" s="7" t="s">
        <v>398</v>
      </c>
      <c r="H31" s="7">
        <v>0</v>
      </c>
      <c r="I31" s="7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x14ac:dyDescent="0.4">
      <c r="A32" s="3">
        <v>11</v>
      </c>
      <c r="B32" s="3" t="s">
        <v>122</v>
      </c>
      <c r="C32" s="3" t="s">
        <v>281</v>
      </c>
      <c r="D32" s="3">
        <v>1</v>
      </c>
      <c r="E32" s="3" t="s">
        <v>338</v>
      </c>
      <c r="F32" s="3"/>
      <c r="G32" s="3" t="s">
        <v>398</v>
      </c>
      <c r="H32" s="3">
        <v>0</v>
      </c>
      <c r="I32" s="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x14ac:dyDescent="0.4">
      <c r="A33" s="3">
        <v>11</v>
      </c>
      <c r="B33" s="3" t="s">
        <v>122</v>
      </c>
      <c r="C33" s="3" t="s">
        <v>281</v>
      </c>
      <c r="D33" s="3">
        <v>2</v>
      </c>
      <c r="E33" s="3" t="s">
        <v>339</v>
      </c>
      <c r="F33" s="3"/>
      <c r="G33" s="3" t="s">
        <v>398</v>
      </c>
      <c r="H33" s="3">
        <v>0</v>
      </c>
      <c r="I33" s="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x14ac:dyDescent="0.4">
      <c r="A34" s="3">
        <v>11</v>
      </c>
      <c r="B34" s="3" t="s">
        <v>122</v>
      </c>
      <c r="C34" s="3" t="s">
        <v>281</v>
      </c>
      <c r="D34" s="3">
        <v>3</v>
      </c>
      <c r="E34" s="3" t="s">
        <v>341</v>
      </c>
      <c r="F34" s="3"/>
      <c r="G34" s="3" t="s">
        <v>398</v>
      </c>
      <c r="H34" s="3">
        <v>0</v>
      </c>
      <c r="I34" s="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x14ac:dyDescent="0.4">
      <c r="A35" s="7">
        <v>12</v>
      </c>
      <c r="B35" s="7" t="s">
        <v>123</v>
      </c>
      <c r="C35" s="7" t="s">
        <v>282</v>
      </c>
      <c r="D35" s="7">
        <v>1</v>
      </c>
      <c r="E35" s="7" t="s">
        <v>338</v>
      </c>
      <c r="F35" s="7"/>
      <c r="G35" s="7" t="s">
        <v>398</v>
      </c>
      <c r="H35" s="7">
        <v>0</v>
      </c>
      <c r="I35" s="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x14ac:dyDescent="0.4">
      <c r="A36" s="7">
        <v>12</v>
      </c>
      <c r="B36" s="7" t="s">
        <v>123</v>
      </c>
      <c r="C36" s="7" t="s">
        <v>282</v>
      </c>
      <c r="D36" s="7">
        <v>2</v>
      </c>
      <c r="E36" s="7" t="s">
        <v>339</v>
      </c>
      <c r="F36" s="7"/>
      <c r="G36" s="7" t="s">
        <v>398</v>
      </c>
      <c r="H36" s="7">
        <v>0</v>
      </c>
      <c r="I36" s="7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x14ac:dyDescent="0.4">
      <c r="A37" s="7">
        <v>12</v>
      </c>
      <c r="B37" s="7" t="s">
        <v>123</v>
      </c>
      <c r="C37" s="7" t="s">
        <v>282</v>
      </c>
      <c r="D37" s="7">
        <v>3</v>
      </c>
      <c r="E37" s="7" t="s">
        <v>341</v>
      </c>
      <c r="F37" s="7"/>
      <c r="G37" s="7" t="s">
        <v>398</v>
      </c>
      <c r="H37" s="7">
        <v>0</v>
      </c>
      <c r="I37" s="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x14ac:dyDescent="0.4">
      <c r="A38" s="3">
        <v>13</v>
      </c>
      <c r="B38" s="3" t="s">
        <v>124</v>
      </c>
      <c r="C38" s="3" t="s">
        <v>283</v>
      </c>
      <c r="D38" s="3">
        <v>1</v>
      </c>
      <c r="E38" s="3" t="s">
        <v>338</v>
      </c>
      <c r="F38" s="3"/>
      <c r="G38" s="3" t="s">
        <v>398</v>
      </c>
      <c r="H38" s="3">
        <v>0</v>
      </c>
      <c r="I38" s="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x14ac:dyDescent="0.4">
      <c r="A39" s="3">
        <v>13</v>
      </c>
      <c r="B39" s="3" t="s">
        <v>124</v>
      </c>
      <c r="C39" s="3" t="s">
        <v>283</v>
      </c>
      <c r="D39" s="3">
        <v>2</v>
      </c>
      <c r="E39" s="3" t="s">
        <v>339</v>
      </c>
      <c r="F39" s="3"/>
      <c r="G39" s="3" t="s">
        <v>398</v>
      </c>
      <c r="H39" s="3">
        <v>0</v>
      </c>
      <c r="I39" s="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x14ac:dyDescent="0.4">
      <c r="A40" s="3">
        <v>13</v>
      </c>
      <c r="B40" s="3" t="s">
        <v>124</v>
      </c>
      <c r="C40" s="3" t="s">
        <v>283</v>
      </c>
      <c r="D40" s="3">
        <v>3</v>
      </c>
      <c r="E40" s="3" t="s">
        <v>341</v>
      </c>
      <c r="F40" s="3"/>
      <c r="G40" s="3" t="s">
        <v>398</v>
      </c>
      <c r="H40" s="3">
        <v>0</v>
      </c>
      <c r="I40" s="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x14ac:dyDescent="0.4">
      <c r="A41" s="7">
        <v>14</v>
      </c>
      <c r="B41" s="7" t="s">
        <v>125</v>
      </c>
      <c r="C41" s="7" t="s">
        <v>284</v>
      </c>
      <c r="D41" s="7">
        <v>1</v>
      </c>
      <c r="E41" s="7" t="s">
        <v>338</v>
      </c>
      <c r="F41" s="7"/>
      <c r="G41" s="7" t="s">
        <v>398</v>
      </c>
      <c r="H41" s="7">
        <v>0</v>
      </c>
      <c r="I41" s="7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x14ac:dyDescent="0.4">
      <c r="A42" s="7">
        <v>14</v>
      </c>
      <c r="B42" s="7" t="s">
        <v>125</v>
      </c>
      <c r="C42" s="7" t="s">
        <v>284</v>
      </c>
      <c r="D42" s="7">
        <v>2</v>
      </c>
      <c r="E42" s="7" t="s">
        <v>339</v>
      </c>
      <c r="F42" s="7"/>
      <c r="G42" s="7" t="s">
        <v>398</v>
      </c>
      <c r="H42" s="7">
        <v>0</v>
      </c>
      <c r="I42" s="7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x14ac:dyDescent="0.4">
      <c r="A43" s="7">
        <v>14</v>
      </c>
      <c r="B43" s="7" t="s">
        <v>125</v>
      </c>
      <c r="C43" s="7" t="s">
        <v>284</v>
      </c>
      <c r="D43" s="7">
        <v>3</v>
      </c>
      <c r="E43" s="7" t="s">
        <v>341</v>
      </c>
      <c r="F43" s="7"/>
      <c r="G43" s="7" t="s">
        <v>398</v>
      </c>
      <c r="H43" s="7">
        <v>0</v>
      </c>
      <c r="I43" s="7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x14ac:dyDescent="0.4">
      <c r="A44" s="3">
        <v>15</v>
      </c>
      <c r="B44" s="3" t="s">
        <v>126</v>
      </c>
      <c r="C44" s="3" t="s">
        <v>285</v>
      </c>
      <c r="D44" s="3">
        <v>1</v>
      </c>
      <c r="E44" s="3" t="s">
        <v>338</v>
      </c>
      <c r="F44" s="3"/>
      <c r="G44" s="3" t="s">
        <v>398</v>
      </c>
      <c r="H44" s="3">
        <v>0</v>
      </c>
      <c r="I44" s="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x14ac:dyDescent="0.4">
      <c r="A45" s="3">
        <v>15</v>
      </c>
      <c r="B45" s="3" t="s">
        <v>126</v>
      </c>
      <c r="C45" s="3" t="s">
        <v>285</v>
      </c>
      <c r="D45" s="3">
        <v>2</v>
      </c>
      <c r="E45" s="3" t="s">
        <v>339</v>
      </c>
      <c r="F45" s="3"/>
      <c r="G45" s="3" t="s">
        <v>398</v>
      </c>
      <c r="H45" s="3">
        <v>0</v>
      </c>
      <c r="I45" s="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x14ac:dyDescent="0.4">
      <c r="A46" s="3">
        <v>15</v>
      </c>
      <c r="B46" s="3" t="s">
        <v>126</v>
      </c>
      <c r="C46" s="3" t="s">
        <v>285</v>
      </c>
      <c r="D46" s="3">
        <v>3</v>
      </c>
      <c r="E46" s="3" t="s">
        <v>341</v>
      </c>
      <c r="F46" s="3"/>
      <c r="G46" s="3" t="s">
        <v>398</v>
      </c>
      <c r="H46" s="3">
        <v>0</v>
      </c>
      <c r="I46" s="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x14ac:dyDescent="0.4">
      <c r="A47" s="7">
        <v>16</v>
      </c>
      <c r="B47" s="7" t="s">
        <v>127</v>
      </c>
      <c r="C47" s="7" t="s">
        <v>286</v>
      </c>
      <c r="D47" s="7">
        <v>1</v>
      </c>
      <c r="E47" s="7" t="s">
        <v>338</v>
      </c>
      <c r="F47" s="7"/>
      <c r="G47" s="7" t="s">
        <v>398</v>
      </c>
      <c r="H47" s="7">
        <v>0</v>
      </c>
      <c r="I47" s="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x14ac:dyDescent="0.4">
      <c r="A48" s="7">
        <v>16</v>
      </c>
      <c r="B48" s="7" t="s">
        <v>127</v>
      </c>
      <c r="C48" s="7" t="s">
        <v>286</v>
      </c>
      <c r="D48" s="7">
        <v>2</v>
      </c>
      <c r="E48" s="7" t="s">
        <v>339</v>
      </c>
      <c r="F48" s="7"/>
      <c r="G48" s="7" t="s">
        <v>398</v>
      </c>
      <c r="H48" s="7">
        <v>0</v>
      </c>
      <c r="I48" s="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x14ac:dyDescent="0.4">
      <c r="A49" s="7">
        <v>16</v>
      </c>
      <c r="B49" s="7" t="s">
        <v>127</v>
      </c>
      <c r="C49" s="7" t="s">
        <v>286</v>
      </c>
      <c r="D49" s="7">
        <v>3</v>
      </c>
      <c r="E49" s="7" t="s">
        <v>341</v>
      </c>
      <c r="F49" s="7"/>
      <c r="G49" s="7" t="s">
        <v>398</v>
      </c>
      <c r="H49" s="7">
        <v>0</v>
      </c>
      <c r="I49" s="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x14ac:dyDescent="0.4">
      <c r="A50" s="3">
        <v>17</v>
      </c>
      <c r="B50" s="3" t="s">
        <v>128</v>
      </c>
      <c r="C50" s="3" t="s">
        <v>287</v>
      </c>
      <c r="D50" s="3">
        <v>1</v>
      </c>
      <c r="E50" s="3" t="s">
        <v>338</v>
      </c>
      <c r="F50" s="3"/>
      <c r="G50" s="3" t="s">
        <v>398</v>
      </c>
      <c r="H50" s="3">
        <v>0</v>
      </c>
      <c r="I50" s="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x14ac:dyDescent="0.4">
      <c r="A51" s="3">
        <v>17</v>
      </c>
      <c r="B51" s="3" t="s">
        <v>128</v>
      </c>
      <c r="C51" s="3" t="s">
        <v>287</v>
      </c>
      <c r="D51" s="3">
        <v>2</v>
      </c>
      <c r="E51" s="3" t="s">
        <v>339</v>
      </c>
      <c r="F51" s="3"/>
      <c r="G51" s="3" t="s">
        <v>398</v>
      </c>
      <c r="H51" s="3">
        <v>0</v>
      </c>
      <c r="I51" s="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x14ac:dyDescent="0.4">
      <c r="A52" s="3">
        <v>17</v>
      </c>
      <c r="B52" s="3" t="s">
        <v>128</v>
      </c>
      <c r="C52" s="3" t="s">
        <v>287</v>
      </c>
      <c r="D52" s="3">
        <v>3</v>
      </c>
      <c r="E52" s="3" t="s">
        <v>341</v>
      </c>
      <c r="F52" s="3"/>
      <c r="G52" s="3" t="s">
        <v>398</v>
      </c>
      <c r="H52" s="3">
        <v>0</v>
      </c>
      <c r="I52" s="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x14ac:dyDescent="0.4">
      <c r="A53" s="7">
        <v>18</v>
      </c>
      <c r="B53" s="7" t="s">
        <v>129</v>
      </c>
      <c r="C53" s="7" t="s">
        <v>288</v>
      </c>
      <c r="D53" s="7">
        <v>1</v>
      </c>
      <c r="E53" s="7" t="s">
        <v>338</v>
      </c>
      <c r="F53" s="7"/>
      <c r="G53" s="7" t="s">
        <v>398</v>
      </c>
      <c r="H53" s="7">
        <v>0</v>
      </c>
      <c r="I53" s="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x14ac:dyDescent="0.4">
      <c r="A54" s="7">
        <v>18</v>
      </c>
      <c r="B54" s="7" t="s">
        <v>129</v>
      </c>
      <c r="C54" s="7" t="s">
        <v>288</v>
      </c>
      <c r="D54" s="7">
        <v>2</v>
      </c>
      <c r="E54" s="7" t="s">
        <v>339</v>
      </c>
      <c r="F54" s="7"/>
      <c r="G54" s="7" t="s">
        <v>398</v>
      </c>
      <c r="H54" s="7">
        <v>0</v>
      </c>
      <c r="I54" s="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x14ac:dyDescent="0.4">
      <c r="A55" s="7">
        <v>18</v>
      </c>
      <c r="B55" s="7" t="s">
        <v>129</v>
      </c>
      <c r="C55" s="7" t="s">
        <v>288</v>
      </c>
      <c r="D55" s="7">
        <v>3</v>
      </c>
      <c r="E55" s="7" t="s">
        <v>341</v>
      </c>
      <c r="F55" s="7"/>
      <c r="G55" s="7" t="s">
        <v>398</v>
      </c>
      <c r="H55" s="7">
        <v>0</v>
      </c>
      <c r="I55" s="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x14ac:dyDescent="0.4">
      <c r="A56" s="3">
        <v>19</v>
      </c>
      <c r="B56" s="3" t="s">
        <v>130</v>
      </c>
      <c r="C56" s="3" t="s">
        <v>289</v>
      </c>
      <c r="D56" s="3">
        <v>1</v>
      </c>
      <c r="E56" s="3" t="s">
        <v>338</v>
      </c>
      <c r="F56" s="3"/>
      <c r="G56" s="3" t="s">
        <v>398</v>
      </c>
      <c r="H56" s="3">
        <v>0</v>
      </c>
      <c r="I56" s="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x14ac:dyDescent="0.4">
      <c r="A57" s="3">
        <v>19</v>
      </c>
      <c r="B57" s="3" t="s">
        <v>130</v>
      </c>
      <c r="C57" s="3" t="s">
        <v>289</v>
      </c>
      <c r="D57" s="3">
        <v>2</v>
      </c>
      <c r="E57" s="3" t="s">
        <v>339</v>
      </c>
      <c r="F57" s="3"/>
      <c r="G57" s="3" t="s">
        <v>398</v>
      </c>
      <c r="H57" s="3">
        <v>0</v>
      </c>
      <c r="I57" s="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x14ac:dyDescent="0.4">
      <c r="A58" s="3">
        <v>19</v>
      </c>
      <c r="B58" s="3" t="s">
        <v>130</v>
      </c>
      <c r="C58" s="3" t="s">
        <v>289</v>
      </c>
      <c r="D58" s="3">
        <v>3</v>
      </c>
      <c r="E58" s="3" t="s">
        <v>341</v>
      </c>
      <c r="F58" s="3"/>
      <c r="G58" s="3" t="s">
        <v>398</v>
      </c>
      <c r="H58" s="3">
        <v>0</v>
      </c>
      <c r="I58" s="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x14ac:dyDescent="0.4">
      <c r="A59" s="7">
        <v>20</v>
      </c>
      <c r="B59" s="7" t="s">
        <v>131</v>
      </c>
      <c r="C59" s="7" t="s">
        <v>290</v>
      </c>
      <c r="D59" s="7">
        <v>1</v>
      </c>
      <c r="E59" s="7" t="s">
        <v>338</v>
      </c>
      <c r="F59" s="7"/>
      <c r="G59" s="7" t="s">
        <v>398</v>
      </c>
      <c r="H59" s="7">
        <v>0</v>
      </c>
      <c r="I59" s="7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x14ac:dyDescent="0.4">
      <c r="A60" s="7">
        <v>20</v>
      </c>
      <c r="B60" s="7" t="s">
        <v>131</v>
      </c>
      <c r="C60" s="7" t="s">
        <v>290</v>
      </c>
      <c r="D60" s="7">
        <v>2</v>
      </c>
      <c r="E60" s="7" t="s">
        <v>339</v>
      </c>
      <c r="F60" s="7"/>
      <c r="G60" s="7" t="s">
        <v>398</v>
      </c>
      <c r="H60" s="7">
        <v>0</v>
      </c>
      <c r="I60" s="7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x14ac:dyDescent="0.4">
      <c r="A61" s="7">
        <v>20</v>
      </c>
      <c r="B61" s="7" t="s">
        <v>131</v>
      </c>
      <c r="C61" s="7" t="s">
        <v>290</v>
      </c>
      <c r="D61" s="7">
        <v>3</v>
      </c>
      <c r="E61" s="7" t="s">
        <v>341</v>
      </c>
      <c r="F61" s="7"/>
      <c r="G61" s="7" t="s">
        <v>398</v>
      </c>
      <c r="H61" s="7">
        <v>0</v>
      </c>
      <c r="I61" s="7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x14ac:dyDescent="0.4">
      <c r="A62" s="3">
        <v>21</v>
      </c>
      <c r="B62" s="3" t="s">
        <v>429</v>
      </c>
      <c r="C62" s="3" t="s">
        <v>430</v>
      </c>
      <c r="D62" s="3">
        <v>1</v>
      </c>
      <c r="E62" s="3" t="s">
        <v>338</v>
      </c>
      <c r="F62" s="3"/>
      <c r="G62" s="3" t="s">
        <v>398</v>
      </c>
      <c r="H62" s="3">
        <v>0</v>
      </c>
      <c r="I62" s="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x14ac:dyDescent="0.4">
      <c r="A63" s="3">
        <v>21</v>
      </c>
      <c r="B63" s="3" t="s">
        <v>429</v>
      </c>
      <c r="C63" s="3" t="s">
        <v>430</v>
      </c>
      <c r="D63" s="3">
        <v>2</v>
      </c>
      <c r="E63" s="3" t="s">
        <v>339</v>
      </c>
      <c r="F63" s="3"/>
      <c r="G63" s="3" t="s">
        <v>398</v>
      </c>
      <c r="H63" s="3">
        <v>0</v>
      </c>
      <c r="I63" s="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x14ac:dyDescent="0.4">
      <c r="A64" s="3">
        <v>21</v>
      </c>
      <c r="B64" s="3" t="s">
        <v>429</v>
      </c>
      <c r="C64" s="3" t="s">
        <v>430</v>
      </c>
      <c r="D64" s="3">
        <v>3</v>
      </c>
      <c r="E64" s="3" t="s">
        <v>341</v>
      </c>
      <c r="F64" s="3"/>
      <c r="G64" s="3" t="s">
        <v>398</v>
      </c>
      <c r="H64" s="3">
        <v>0</v>
      </c>
      <c r="I64" s="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1:42" x14ac:dyDescent="0.4">
      <c r="A65" s="7">
        <v>22</v>
      </c>
      <c r="B65" s="7" t="s">
        <v>132</v>
      </c>
      <c r="C65" s="7" t="s">
        <v>291</v>
      </c>
      <c r="D65" s="7">
        <v>1</v>
      </c>
      <c r="E65" s="7" t="s">
        <v>338</v>
      </c>
      <c r="F65" s="7"/>
      <c r="G65" s="7" t="s">
        <v>398</v>
      </c>
      <c r="H65" s="7">
        <v>0</v>
      </c>
      <c r="I65" s="7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1:42" x14ac:dyDescent="0.4">
      <c r="A66" s="7">
        <v>22</v>
      </c>
      <c r="B66" s="7" t="s">
        <v>132</v>
      </c>
      <c r="C66" s="7" t="s">
        <v>291</v>
      </c>
      <c r="D66" s="7">
        <v>2</v>
      </c>
      <c r="E66" s="7" t="s">
        <v>339</v>
      </c>
      <c r="F66" s="7"/>
      <c r="G66" s="7" t="s">
        <v>398</v>
      </c>
      <c r="H66" s="7">
        <v>0</v>
      </c>
      <c r="I66" s="7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1:42" x14ac:dyDescent="0.4">
      <c r="A67" s="7">
        <v>22</v>
      </c>
      <c r="B67" s="7" t="s">
        <v>132</v>
      </c>
      <c r="C67" s="7" t="s">
        <v>291</v>
      </c>
      <c r="D67" s="7">
        <v>3</v>
      </c>
      <c r="E67" s="7" t="s">
        <v>341</v>
      </c>
      <c r="F67" s="7"/>
      <c r="G67" s="7" t="s">
        <v>398</v>
      </c>
      <c r="H67" s="7">
        <v>0</v>
      </c>
      <c r="I67" s="7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1:42" x14ac:dyDescent="0.4">
      <c r="A68" s="3">
        <v>23</v>
      </c>
      <c r="B68" s="3" t="s">
        <v>133</v>
      </c>
      <c r="C68" s="3" t="s">
        <v>292</v>
      </c>
      <c r="D68" s="3">
        <v>1</v>
      </c>
      <c r="E68" s="3" t="s">
        <v>338</v>
      </c>
      <c r="F68" s="3"/>
      <c r="G68" s="3" t="s">
        <v>398</v>
      </c>
      <c r="H68" s="3">
        <v>0</v>
      </c>
      <c r="I68" s="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1:42" x14ac:dyDescent="0.4">
      <c r="A69" s="3">
        <v>23</v>
      </c>
      <c r="B69" s="3" t="s">
        <v>133</v>
      </c>
      <c r="C69" s="3" t="s">
        <v>292</v>
      </c>
      <c r="D69" s="3">
        <v>2</v>
      </c>
      <c r="E69" s="3" t="s">
        <v>339</v>
      </c>
      <c r="F69" s="3"/>
      <c r="G69" s="3" t="s">
        <v>398</v>
      </c>
      <c r="H69" s="3">
        <v>0</v>
      </c>
      <c r="I69" s="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1:42" x14ac:dyDescent="0.4">
      <c r="A70" s="3">
        <v>23</v>
      </c>
      <c r="B70" s="3" t="s">
        <v>133</v>
      </c>
      <c r="C70" s="3" t="s">
        <v>292</v>
      </c>
      <c r="D70" s="3">
        <v>3</v>
      </c>
      <c r="E70" s="3" t="s">
        <v>341</v>
      </c>
      <c r="F70" s="3"/>
      <c r="G70" s="3" t="s">
        <v>398</v>
      </c>
      <c r="H70" s="3">
        <v>0</v>
      </c>
      <c r="I70" s="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1:42" x14ac:dyDescent="0.4">
      <c r="A71" s="7">
        <v>24</v>
      </c>
      <c r="B71" s="7" t="s">
        <v>134</v>
      </c>
      <c r="C71" s="7" t="s">
        <v>293</v>
      </c>
      <c r="D71" s="7">
        <v>1</v>
      </c>
      <c r="E71" s="7" t="s">
        <v>338</v>
      </c>
      <c r="F71" s="7"/>
      <c r="G71" s="7" t="s">
        <v>398</v>
      </c>
      <c r="H71" s="7">
        <v>0</v>
      </c>
      <c r="I71" s="7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1:42" x14ac:dyDescent="0.4">
      <c r="A72" s="7">
        <v>24</v>
      </c>
      <c r="B72" s="7" t="s">
        <v>134</v>
      </c>
      <c r="C72" s="7" t="s">
        <v>293</v>
      </c>
      <c r="D72" s="7">
        <v>2</v>
      </c>
      <c r="E72" s="7" t="s">
        <v>339</v>
      </c>
      <c r="F72" s="7"/>
      <c r="G72" s="7" t="s">
        <v>398</v>
      </c>
      <c r="H72" s="7">
        <v>0</v>
      </c>
      <c r="I72" s="7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1:42" x14ac:dyDescent="0.4">
      <c r="A73" s="7">
        <v>24</v>
      </c>
      <c r="B73" s="7" t="s">
        <v>134</v>
      </c>
      <c r="C73" s="7" t="s">
        <v>293</v>
      </c>
      <c r="D73" s="7">
        <v>3</v>
      </c>
      <c r="E73" s="7" t="s">
        <v>341</v>
      </c>
      <c r="F73" s="7"/>
      <c r="G73" s="7" t="s">
        <v>398</v>
      </c>
      <c r="H73" s="7">
        <v>0</v>
      </c>
      <c r="I73" s="7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1:42" x14ac:dyDescent="0.4">
      <c r="A74" s="3">
        <v>25</v>
      </c>
      <c r="B74" s="3" t="s">
        <v>135</v>
      </c>
      <c r="C74" s="3" t="s">
        <v>294</v>
      </c>
      <c r="D74" s="3">
        <v>1</v>
      </c>
      <c r="E74" s="3" t="s">
        <v>338</v>
      </c>
      <c r="F74" s="3"/>
      <c r="G74" s="3" t="s">
        <v>398</v>
      </c>
      <c r="H74" s="3">
        <v>0</v>
      </c>
      <c r="I74" s="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1:42" x14ac:dyDescent="0.4">
      <c r="A75" s="3">
        <v>25</v>
      </c>
      <c r="B75" s="3" t="s">
        <v>135</v>
      </c>
      <c r="C75" s="3" t="s">
        <v>294</v>
      </c>
      <c r="D75" s="3">
        <v>2</v>
      </c>
      <c r="E75" s="3" t="s">
        <v>339</v>
      </c>
      <c r="F75" s="3"/>
      <c r="G75" s="3" t="s">
        <v>398</v>
      </c>
      <c r="H75" s="3">
        <v>0</v>
      </c>
      <c r="I75" s="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1:42" x14ac:dyDescent="0.4">
      <c r="A76" s="3">
        <v>25</v>
      </c>
      <c r="B76" s="3" t="s">
        <v>135</v>
      </c>
      <c r="C76" s="3" t="s">
        <v>294</v>
      </c>
      <c r="D76" s="3">
        <v>3</v>
      </c>
      <c r="E76" s="3" t="s">
        <v>341</v>
      </c>
      <c r="F76" s="3"/>
      <c r="G76" s="3" t="s">
        <v>398</v>
      </c>
      <c r="H76" s="3">
        <v>0</v>
      </c>
      <c r="I76" s="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1:42" x14ac:dyDescent="0.4">
      <c r="A77" s="7">
        <v>26</v>
      </c>
      <c r="B77" s="7" t="s">
        <v>136</v>
      </c>
      <c r="C77" s="7" t="s">
        <v>295</v>
      </c>
      <c r="D77" s="7">
        <v>1</v>
      </c>
      <c r="E77" s="7" t="s">
        <v>338</v>
      </c>
      <c r="F77" s="7"/>
      <c r="G77" s="7" t="s">
        <v>398</v>
      </c>
      <c r="H77" s="7">
        <v>0</v>
      </c>
      <c r="I77" s="7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1:42" x14ac:dyDescent="0.4">
      <c r="A78" s="7">
        <v>26</v>
      </c>
      <c r="B78" s="7" t="s">
        <v>136</v>
      </c>
      <c r="C78" s="7" t="s">
        <v>295</v>
      </c>
      <c r="D78" s="7">
        <v>2</v>
      </c>
      <c r="E78" s="7" t="s">
        <v>339</v>
      </c>
      <c r="F78" s="7"/>
      <c r="G78" s="7" t="s">
        <v>398</v>
      </c>
      <c r="H78" s="7">
        <v>0</v>
      </c>
      <c r="I78" s="7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1:42" x14ac:dyDescent="0.4">
      <c r="A79" s="7">
        <v>26</v>
      </c>
      <c r="B79" s="7" t="s">
        <v>136</v>
      </c>
      <c r="C79" s="7" t="s">
        <v>295</v>
      </c>
      <c r="D79" s="7">
        <v>3</v>
      </c>
      <c r="E79" s="7" t="s">
        <v>341</v>
      </c>
      <c r="F79" s="7"/>
      <c r="G79" s="7" t="s">
        <v>398</v>
      </c>
      <c r="H79" s="7">
        <v>0</v>
      </c>
      <c r="I79" s="7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1:42" x14ac:dyDescent="0.4">
      <c r="A80" s="10">
        <v>27</v>
      </c>
      <c r="B80" s="10" t="s">
        <v>441</v>
      </c>
      <c r="C80" s="10" t="s">
        <v>442</v>
      </c>
      <c r="D80" s="10">
        <v>1</v>
      </c>
      <c r="E80" s="10" t="s">
        <v>338</v>
      </c>
      <c r="F80" s="10"/>
      <c r="G80" s="10" t="s">
        <v>398</v>
      </c>
      <c r="H80" s="10">
        <v>0</v>
      </c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1:42" x14ac:dyDescent="0.4">
      <c r="A81" s="10">
        <v>27</v>
      </c>
      <c r="B81" s="10" t="s">
        <v>441</v>
      </c>
      <c r="C81" s="10" t="s">
        <v>442</v>
      </c>
      <c r="D81" s="10">
        <v>2</v>
      </c>
      <c r="E81" s="10" t="s">
        <v>339</v>
      </c>
      <c r="F81" s="10"/>
      <c r="G81" s="10" t="s">
        <v>398</v>
      </c>
      <c r="H81" s="10">
        <v>0</v>
      </c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1:42" x14ac:dyDescent="0.4">
      <c r="A82" s="10">
        <v>27</v>
      </c>
      <c r="B82" s="10" t="s">
        <v>441</v>
      </c>
      <c r="C82" s="10" t="s">
        <v>442</v>
      </c>
      <c r="D82" s="10">
        <v>3</v>
      </c>
      <c r="E82" s="10" t="s">
        <v>341</v>
      </c>
      <c r="F82" s="10"/>
      <c r="G82" s="10" t="s">
        <v>398</v>
      </c>
      <c r="H82" s="10">
        <v>0</v>
      </c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1:42" x14ac:dyDescent="0.4">
      <c r="A83" s="3">
        <v>28</v>
      </c>
      <c r="B83" s="3" t="s">
        <v>137</v>
      </c>
      <c r="C83" s="3" t="s">
        <v>296</v>
      </c>
      <c r="D83" s="3">
        <v>1</v>
      </c>
      <c r="E83" s="3" t="s">
        <v>338</v>
      </c>
      <c r="F83" s="3"/>
      <c r="G83" s="3" t="s">
        <v>398</v>
      </c>
      <c r="H83" s="3">
        <v>0</v>
      </c>
      <c r="I83" s="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1:42" x14ac:dyDescent="0.4">
      <c r="A84" s="3">
        <v>28</v>
      </c>
      <c r="B84" s="3" t="s">
        <v>137</v>
      </c>
      <c r="C84" s="3" t="s">
        <v>296</v>
      </c>
      <c r="D84" s="3">
        <v>2</v>
      </c>
      <c r="E84" s="3" t="s">
        <v>339</v>
      </c>
      <c r="F84" s="3"/>
      <c r="G84" s="3" t="s">
        <v>398</v>
      </c>
      <c r="H84" s="3">
        <v>0</v>
      </c>
      <c r="I84" s="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1:42" x14ac:dyDescent="0.4">
      <c r="A85" s="3">
        <v>28</v>
      </c>
      <c r="B85" s="3" t="s">
        <v>137</v>
      </c>
      <c r="C85" s="3" t="s">
        <v>296</v>
      </c>
      <c r="D85" s="3">
        <v>3</v>
      </c>
      <c r="E85" s="3" t="s">
        <v>341</v>
      </c>
      <c r="F85" s="3"/>
      <c r="G85" s="3" t="s">
        <v>398</v>
      </c>
      <c r="H85" s="3">
        <v>0</v>
      </c>
      <c r="I85" s="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1:42" x14ac:dyDescent="0.4">
      <c r="A86" s="7">
        <v>29</v>
      </c>
      <c r="B86" s="7" t="s">
        <v>138</v>
      </c>
      <c r="C86" s="7" t="s">
        <v>297</v>
      </c>
      <c r="D86" s="7">
        <v>1</v>
      </c>
      <c r="E86" s="7" t="s">
        <v>338</v>
      </c>
      <c r="F86" s="7"/>
      <c r="G86" s="7" t="s">
        <v>398</v>
      </c>
      <c r="H86" s="7">
        <v>0</v>
      </c>
      <c r="I86" s="7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1:42" x14ac:dyDescent="0.4">
      <c r="A87" s="7">
        <v>29</v>
      </c>
      <c r="B87" s="7" t="s">
        <v>138</v>
      </c>
      <c r="C87" s="7" t="s">
        <v>297</v>
      </c>
      <c r="D87" s="7">
        <v>2</v>
      </c>
      <c r="E87" s="7" t="s">
        <v>339</v>
      </c>
      <c r="F87" s="7"/>
      <c r="G87" s="7" t="s">
        <v>398</v>
      </c>
      <c r="H87" s="7">
        <v>0</v>
      </c>
      <c r="I87" s="7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1:42" x14ac:dyDescent="0.4">
      <c r="A88" s="7">
        <v>29</v>
      </c>
      <c r="B88" s="7" t="s">
        <v>138</v>
      </c>
      <c r="C88" s="7" t="s">
        <v>297</v>
      </c>
      <c r="D88" s="7">
        <v>3</v>
      </c>
      <c r="E88" s="7" t="s">
        <v>341</v>
      </c>
      <c r="F88" s="7"/>
      <c r="G88" s="7" t="s">
        <v>398</v>
      </c>
      <c r="H88" s="7">
        <v>0</v>
      </c>
      <c r="I88" s="7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57"/>
  <sheetViews>
    <sheetView zoomScale="70" zoomScaleNormal="70" workbookViewId="0"/>
  </sheetViews>
  <sheetFormatPr defaultRowHeight="14.6" x14ac:dyDescent="0.4"/>
  <cols>
    <col min="1" max="1" width="9.921875" bestFit="1" customWidth="1"/>
    <col min="2" max="2" width="13.69140625" bestFit="1" customWidth="1"/>
    <col min="3" max="3" width="35.765625" customWidth="1"/>
    <col min="4" max="4" width="11.921875" bestFit="1" customWidth="1"/>
    <col min="5" max="5" width="39.53515625" bestFit="1" customWidth="1"/>
    <col min="6" max="6" width="20.53515625" bestFit="1" customWidth="1"/>
    <col min="7" max="7" width="14.4609375" customWidth="1"/>
    <col min="8" max="8" width="32.3828125" bestFit="1" customWidth="1"/>
    <col min="9" max="9" width="14" bestFit="1" customWidth="1"/>
    <col min="10" max="33" width="13.69140625" bestFit="1" customWidth="1"/>
    <col min="34" max="41" width="14.4609375" bestFit="1" customWidth="1"/>
    <col min="42" max="42" width="11.84375" bestFit="1" customWidth="1"/>
    <col min="43" max="43" width="101.61328125" bestFit="1" customWidth="1"/>
  </cols>
  <sheetData>
    <row r="1" spans="1:43" ht="29.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6" t="s">
        <v>336</v>
      </c>
      <c r="H1" s="1" t="s">
        <v>337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/>
      <c r="AQ1" s="15"/>
    </row>
    <row r="2" spans="1:43" x14ac:dyDescent="0.4">
      <c r="A2" s="3">
        <v>1</v>
      </c>
      <c r="B2" s="3" t="s">
        <v>139</v>
      </c>
      <c r="C2" s="3" t="s">
        <v>298</v>
      </c>
      <c r="D2" s="3">
        <v>1</v>
      </c>
      <c r="E2" s="3" t="s">
        <v>338</v>
      </c>
      <c r="F2" s="3"/>
      <c r="G2" s="3" t="s">
        <v>385</v>
      </c>
      <c r="H2" s="3">
        <v>0</v>
      </c>
      <c r="I2" s="3">
        <v>288.09271296000003</v>
      </c>
      <c r="J2" s="2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x14ac:dyDescent="0.4">
      <c r="A3" s="3">
        <v>1</v>
      </c>
      <c r="B3" s="3" t="s">
        <v>139</v>
      </c>
      <c r="C3" s="3" t="s">
        <v>298</v>
      </c>
      <c r="D3" s="3">
        <v>2</v>
      </c>
      <c r="E3" s="3" t="s">
        <v>339</v>
      </c>
      <c r="F3" s="3"/>
      <c r="G3" s="3" t="s">
        <v>385</v>
      </c>
      <c r="H3" s="3">
        <v>0</v>
      </c>
      <c r="I3" s="3">
        <v>20.166489907200003</v>
      </c>
      <c r="J3" s="3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spans="1:43" x14ac:dyDescent="0.4">
      <c r="A4" s="3">
        <v>1</v>
      </c>
      <c r="B4" s="3" t="s">
        <v>139</v>
      </c>
      <c r="C4" s="3" t="s">
        <v>298</v>
      </c>
      <c r="D4" s="3">
        <v>3</v>
      </c>
      <c r="E4" s="3" t="s">
        <v>341</v>
      </c>
      <c r="F4" s="3"/>
      <c r="G4" s="3" t="s">
        <v>371</v>
      </c>
      <c r="H4" s="3">
        <v>0</v>
      </c>
      <c r="I4" s="37">
        <v>1.494339978767517E-3</v>
      </c>
      <c r="J4" s="59">
        <f>I4</f>
        <v>1.494339978767517E-3</v>
      </c>
      <c r="K4" s="59">
        <f>J4</f>
        <v>1.494339978767517E-3</v>
      </c>
      <c r="L4" s="59">
        <f>K4</f>
        <v>1.494339978767517E-3</v>
      </c>
      <c r="M4" s="54">
        <f>L4-$L$4/(2050-2021)</f>
        <v>1.4428110139824302E-3</v>
      </c>
      <c r="N4" s="38">
        <f t="shared" ref="N4:AO4" si="0">M4-$L$4/(2050-2021)</f>
        <v>1.3912820491973434E-3</v>
      </c>
      <c r="O4" s="38">
        <f t="shared" si="0"/>
        <v>1.3397530844122566E-3</v>
      </c>
      <c r="P4" s="38">
        <f t="shared" si="0"/>
        <v>1.2882241196271699E-3</v>
      </c>
      <c r="Q4" s="38">
        <f t="shared" si="0"/>
        <v>1.2366951548420831E-3</v>
      </c>
      <c r="R4" s="38">
        <f t="shared" si="0"/>
        <v>1.1851661900569963E-3</v>
      </c>
      <c r="S4" s="38">
        <f t="shared" si="0"/>
        <v>1.1336372252719095E-3</v>
      </c>
      <c r="T4" s="38">
        <f t="shared" si="0"/>
        <v>1.0821082604868227E-3</v>
      </c>
      <c r="U4" s="38">
        <f t="shared" si="0"/>
        <v>1.0305792957017359E-3</v>
      </c>
      <c r="V4" s="38">
        <f t="shared" si="0"/>
        <v>9.7905033091664909E-4</v>
      </c>
      <c r="W4" s="38">
        <f t="shared" si="0"/>
        <v>9.275213661315623E-4</v>
      </c>
      <c r="X4" s="38">
        <f t="shared" si="0"/>
        <v>8.759924013464755E-4</v>
      </c>
      <c r="Y4" s="38">
        <f t="shared" si="0"/>
        <v>8.2446343656138871E-4</v>
      </c>
      <c r="Z4" s="38">
        <f t="shared" si="0"/>
        <v>7.7293447177630191E-4</v>
      </c>
      <c r="AA4" s="38">
        <f t="shared" si="0"/>
        <v>7.2140550699121512E-4</v>
      </c>
      <c r="AB4" s="38">
        <f t="shared" si="0"/>
        <v>6.6987654220612832E-4</v>
      </c>
      <c r="AC4" s="38">
        <f t="shared" si="0"/>
        <v>6.1834757742104153E-4</v>
      </c>
      <c r="AD4" s="38">
        <f t="shared" si="0"/>
        <v>5.6681861263595474E-4</v>
      </c>
      <c r="AE4" s="38">
        <f t="shared" si="0"/>
        <v>5.1528964785086794E-4</v>
      </c>
      <c r="AF4" s="38">
        <f t="shared" si="0"/>
        <v>4.6376068306578115E-4</v>
      </c>
      <c r="AG4" s="38">
        <f t="shared" si="0"/>
        <v>4.1223171828069435E-4</v>
      </c>
      <c r="AH4" s="38">
        <f t="shared" si="0"/>
        <v>3.6070275349560756E-4</v>
      </c>
      <c r="AI4" s="38">
        <f t="shared" si="0"/>
        <v>3.0917378871052077E-4</v>
      </c>
      <c r="AJ4" s="38">
        <f t="shared" si="0"/>
        <v>2.5764482392543397E-4</v>
      </c>
      <c r="AK4" s="38">
        <f t="shared" si="0"/>
        <v>2.0611585914034718E-4</v>
      </c>
      <c r="AL4" s="38">
        <f t="shared" si="0"/>
        <v>1.5458689435526038E-4</v>
      </c>
      <c r="AM4" s="38">
        <f t="shared" si="0"/>
        <v>1.0305792957017359E-4</v>
      </c>
      <c r="AN4" s="38">
        <f t="shared" si="0"/>
        <v>5.1528964785086794E-5</v>
      </c>
      <c r="AO4" s="38">
        <f t="shared" si="0"/>
        <v>0</v>
      </c>
      <c r="AP4" s="29"/>
      <c r="AQ4" s="11"/>
    </row>
    <row r="5" spans="1:43" x14ac:dyDescent="0.4">
      <c r="A5" s="3">
        <v>1</v>
      </c>
      <c r="B5" s="3" t="s">
        <v>139</v>
      </c>
      <c r="C5" s="3" t="s">
        <v>298</v>
      </c>
      <c r="D5" s="3">
        <v>4</v>
      </c>
      <c r="E5" s="3" t="s">
        <v>343</v>
      </c>
      <c r="F5" s="3"/>
      <c r="G5" s="3" t="s">
        <v>371</v>
      </c>
      <c r="H5" s="3">
        <v>0</v>
      </c>
      <c r="I5" s="3">
        <v>4.158276586875629E-2</v>
      </c>
      <c r="J5" s="3">
        <v>4.1786568006985193E-2</v>
      </c>
      <c r="K5" s="11">
        <v>4.310766425320655E-2</v>
      </c>
      <c r="L5" s="11">
        <v>4.7248347572072948E-2</v>
      </c>
      <c r="M5" s="11">
        <v>4.9780362265467747E-2</v>
      </c>
      <c r="N5" s="11">
        <v>5.0863582948364322E-2</v>
      </c>
      <c r="O5" s="11">
        <v>5.1970374513320733E-2</v>
      </c>
      <c r="P5" s="11">
        <v>5.3101249862730591E-2</v>
      </c>
      <c r="Q5" s="11">
        <v>5.4256733059743614E-2</v>
      </c>
      <c r="R5" s="11">
        <v>5.5437359571123633E-2</v>
      </c>
      <c r="S5" s="11">
        <v>5.6643676515391282E-2</v>
      </c>
      <c r="T5" s="11">
        <v>5.78762429163662E-2</v>
      </c>
      <c r="U5" s="11">
        <v>5.9135629962226322E-2</v>
      </c>
      <c r="V5" s="11">
        <v>6.0422421270204377E-2</v>
      </c>
      <c r="W5" s="11">
        <v>6.173721315704403E-2</v>
      </c>
      <c r="X5" s="11">
        <v>6.308061491534131E-2</v>
      </c>
      <c r="Y5" s="11">
        <v>6.4453249095899126E-2</v>
      </c>
      <c r="Z5" s="11">
        <v>6.5855751796225909E-2</v>
      </c>
      <c r="AA5" s="11">
        <v>6.7288772955311785E-2</v>
      </c>
      <c r="AB5" s="11">
        <v>6.8752976654819359E-2</v>
      </c>
      <c r="AC5" s="11">
        <v>7.0249041426828224E-2</v>
      </c>
      <c r="AD5" s="11">
        <v>7.1777660568276003E-2</v>
      </c>
      <c r="AE5" s="11">
        <v>7.3339542462241697E-2</v>
      </c>
      <c r="AF5" s="11">
        <v>7.4935410906220079E-2</v>
      </c>
      <c r="AG5" s="11">
        <v>7.6566005447539415E-2</v>
      </c>
      <c r="AH5" s="11">
        <v>7.8232081726077873E-2</v>
      </c>
      <c r="AI5" s="11">
        <v>7.9934411824437335E-2</v>
      </c>
      <c r="AJ5" s="11">
        <v>8.1673784625737086E-2</v>
      </c>
      <c r="AK5" s="11">
        <v>8.3451006179193127E-2</v>
      </c>
      <c r="AL5" s="11">
        <v>8.5266900073652355E-2</v>
      </c>
      <c r="AM5" s="11">
        <v>8.7122307819255035E-2</v>
      </c>
      <c r="AN5" s="11">
        <v>8.9018089237402023E-2</v>
      </c>
      <c r="AO5" s="11">
        <v>9.0955122859207885E-2</v>
      </c>
      <c r="AP5" s="11"/>
      <c r="AQ5" s="11"/>
    </row>
    <row r="6" spans="1:43" x14ac:dyDescent="0.4">
      <c r="A6" s="3">
        <v>1</v>
      </c>
      <c r="B6" s="3" t="s">
        <v>139</v>
      </c>
      <c r="C6" s="3" t="s">
        <v>298</v>
      </c>
      <c r="D6" s="3">
        <v>5</v>
      </c>
      <c r="E6" s="3" t="s">
        <v>344</v>
      </c>
      <c r="F6" s="3"/>
      <c r="G6" s="3" t="s">
        <v>371</v>
      </c>
      <c r="H6" s="3">
        <v>0</v>
      </c>
      <c r="I6" s="3">
        <v>4.1541183102887534E-2</v>
      </c>
      <c r="J6" s="3">
        <v>4.174478143897821E-2</v>
      </c>
      <c r="K6" s="11">
        <v>4.3064556588953341E-2</v>
      </c>
      <c r="L6" s="11">
        <v>4.7201099224500873E-2</v>
      </c>
      <c r="M6" s="11">
        <v>4.973058190320228E-2</v>
      </c>
      <c r="N6" s="11">
        <v>5.0812719365415961E-2</v>
      </c>
      <c r="O6" s="11">
        <v>5.1918404138807411E-2</v>
      </c>
      <c r="P6" s="11">
        <v>5.3048148612867864E-2</v>
      </c>
      <c r="Q6" s="11">
        <v>5.4202476326683874E-2</v>
      </c>
      <c r="R6" s="11">
        <v>5.5381922211552512E-2</v>
      </c>
      <c r="S6" s="11">
        <v>5.6587032838875888E-2</v>
      </c>
      <c r="T6" s="11">
        <v>5.7818366673449834E-2</v>
      </c>
      <c r="U6" s="11">
        <v>5.9076494332264098E-2</v>
      </c>
      <c r="V6" s="11">
        <v>6.0361998848934173E-2</v>
      </c>
      <c r="W6" s="11">
        <v>6.1675475943886983E-2</v>
      </c>
      <c r="X6" s="11">
        <v>6.3017534300425962E-2</v>
      </c>
      <c r="Y6" s="11">
        <v>6.4388795846803223E-2</v>
      </c>
      <c r="Z6" s="11">
        <v>6.5789896044429683E-2</v>
      </c>
      <c r="AA6" s="11">
        <v>6.7221484182356475E-2</v>
      </c>
      <c r="AB6" s="11">
        <v>6.8684223678164541E-2</v>
      </c>
      <c r="AC6" s="11">
        <v>7.0178792385401395E-2</v>
      </c>
      <c r="AD6" s="11">
        <v>7.1705882907707727E-2</v>
      </c>
      <c r="AE6" s="11">
        <v>7.326620291977945E-2</v>
      </c>
      <c r="AF6" s="11">
        <v>7.4860475495313855E-2</v>
      </c>
      <c r="AG6" s="11">
        <v>7.6489439442091869E-2</v>
      </c>
      <c r="AH6" s="11">
        <v>7.8153849644351792E-2</v>
      </c>
      <c r="AI6" s="11">
        <v>7.9854477412612895E-2</v>
      </c>
      <c r="AJ6" s="11">
        <v>8.1592110841111343E-2</v>
      </c>
      <c r="AK6" s="11">
        <v>8.3367555173013932E-2</v>
      </c>
      <c r="AL6" s="11">
        <v>8.51816331735787E-2</v>
      </c>
      <c r="AM6" s="11">
        <v>8.7035185511435784E-2</v>
      </c>
      <c r="AN6" s="11">
        <v>8.8929071148164618E-2</v>
      </c>
      <c r="AO6" s="11">
        <v>9.0864167736348672E-2</v>
      </c>
      <c r="AP6" s="11"/>
      <c r="AQ6" s="11"/>
    </row>
    <row r="7" spans="1:43" x14ac:dyDescent="0.4">
      <c r="A7" s="7">
        <v>2</v>
      </c>
      <c r="B7" s="7" t="s">
        <v>140</v>
      </c>
      <c r="C7" s="7" t="s">
        <v>299</v>
      </c>
      <c r="D7" s="7">
        <v>1</v>
      </c>
      <c r="E7" s="7" t="s">
        <v>338</v>
      </c>
      <c r="F7" s="7"/>
      <c r="G7" s="7" t="s">
        <v>385</v>
      </c>
      <c r="H7" s="7">
        <v>0</v>
      </c>
      <c r="I7" s="7">
        <v>345.49327872000003</v>
      </c>
      <c r="J7" s="3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3" x14ac:dyDescent="0.4">
      <c r="A8" s="7">
        <v>2</v>
      </c>
      <c r="B8" s="7" t="s">
        <v>140</v>
      </c>
      <c r="C8" s="7" t="s">
        <v>299</v>
      </c>
      <c r="D8" s="7">
        <v>2</v>
      </c>
      <c r="E8" s="7" t="s">
        <v>339</v>
      </c>
      <c r="F8" s="7"/>
      <c r="G8" s="7" t="s">
        <v>385</v>
      </c>
      <c r="H8" s="7">
        <v>0</v>
      </c>
      <c r="I8" s="7">
        <v>17.274663936000003</v>
      </c>
      <c r="J8" s="7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3" s="57" customFormat="1" x14ac:dyDescent="0.4">
      <c r="A9" s="7">
        <v>2</v>
      </c>
      <c r="B9" s="7" t="s">
        <v>140</v>
      </c>
      <c r="C9" s="7" t="s">
        <v>299</v>
      </c>
      <c r="D9" s="7">
        <v>3</v>
      </c>
      <c r="E9" s="7" t="s">
        <v>341</v>
      </c>
      <c r="F9" s="7"/>
      <c r="G9" s="7" t="s">
        <v>385</v>
      </c>
      <c r="H9" s="7">
        <v>0</v>
      </c>
      <c r="I9" s="39">
        <v>0</v>
      </c>
      <c r="J9" s="7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5"/>
      <c r="AQ9" s="56"/>
    </row>
    <row r="10" spans="1:43" x14ac:dyDescent="0.4">
      <c r="A10" s="7">
        <v>2</v>
      </c>
      <c r="B10" s="7" t="s">
        <v>140</v>
      </c>
      <c r="C10" s="7" t="s">
        <v>299</v>
      </c>
      <c r="D10" s="7">
        <v>4</v>
      </c>
      <c r="E10" s="7" t="s">
        <v>343</v>
      </c>
      <c r="F10" s="7"/>
      <c r="G10" s="7" t="s">
        <v>371</v>
      </c>
      <c r="H10" s="7">
        <v>0</v>
      </c>
      <c r="I10" s="7">
        <v>999</v>
      </c>
      <c r="J10" s="7">
        <v>999</v>
      </c>
      <c r="K10" s="11">
        <v>999</v>
      </c>
      <c r="L10" s="11">
        <v>999</v>
      </c>
      <c r="M10" s="11">
        <v>999</v>
      </c>
      <c r="N10" s="11">
        <v>999</v>
      </c>
      <c r="O10" s="11">
        <v>999</v>
      </c>
      <c r="P10" s="11">
        <v>999</v>
      </c>
      <c r="Q10" s="11">
        <v>999</v>
      </c>
      <c r="R10" s="11">
        <v>999</v>
      </c>
      <c r="S10" s="11">
        <v>999</v>
      </c>
      <c r="T10" s="11">
        <v>999</v>
      </c>
      <c r="U10" s="11">
        <v>999</v>
      </c>
      <c r="V10" s="11">
        <v>999</v>
      </c>
      <c r="W10" s="11">
        <v>999</v>
      </c>
      <c r="X10" s="11">
        <v>999</v>
      </c>
      <c r="Y10" s="11">
        <v>999</v>
      </c>
      <c r="Z10" s="11">
        <v>999</v>
      </c>
      <c r="AA10" s="11">
        <v>999</v>
      </c>
      <c r="AB10" s="11">
        <v>999</v>
      </c>
      <c r="AC10" s="11">
        <v>999</v>
      </c>
      <c r="AD10" s="11">
        <v>999</v>
      </c>
      <c r="AE10" s="11">
        <v>999</v>
      </c>
      <c r="AF10" s="11">
        <v>999</v>
      </c>
      <c r="AG10" s="11">
        <v>999</v>
      </c>
      <c r="AH10" s="11">
        <v>999</v>
      </c>
      <c r="AI10" s="11">
        <v>999</v>
      </c>
      <c r="AJ10" s="11">
        <v>999</v>
      </c>
      <c r="AK10" s="11">
        <v>999</v>
      </c>
      <c r="AL10" s="11">
        <v>999</v>
      </c>
      <c r="AM10" s="11">
        <v>999</v>
      </c>
      <c r="AN10" s="11">
        <v>999</v>
      </c>
      <c r="AO10" s="11">
        <v>999</v>
      </c>
      <c r="AP10" s="11"/>
      <c r="AQ10" s="11"/>
    </row>
    <row r="11" spans="1:43" x14ac:dyDescent="0.4">
      <c r="A11" s="7">
        <v>2</v>
      </c>
      <c r="B11" s="7" t="s">
        <v>140</v>
      </c>
      <c r="C11" s="7" t="s">
        <v>299</v>
      </c>
      <c r="D11" s="7">
        <v>5</v>
      </c>
      <c r="E11" s="7" t="s">
        <v>344</v>
      </c>
      <c r="F11" s="7"/>
      <c r="G11" s="7" t="s">
        <v>371</v>
      </c>
      <c r="H11" s="7">
        <v>0</v>
      </c>
      <c r="I11" s="7">
        <v>0</v>
      </c>
      <c r="J11" s="7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/>
      <c r="AQ11" s="11"/>
    </row>
    <row r="12" spans="1:43" x14ac:dyDescent="0.4">
      <c r="A12" s="3">
        <v>3</v>
      </c>
      <c r="B12" s="3" t="s">
        <v>141</v>
      </c>
      <c r="C12" s="3" t="s">
        <v>300</v>
      </c>
      <c r="D12" s="3">
        <v>1</v>
      </c>
      <c r="E12" s="3" t="s">
        <v>338</v>
      </c>
      <c r="F12" s="3"/>
      <c r="G12" s="3" t="s">
        <v>385</v>
      </c>
      <c r="H12" s="3">
        <v>0</v>
      </c>
      <c r="I12" s="3">
        <v>158</v>
      </c>
      <c r="J12" s="2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x14ac:dyDescent="0.4">
      <c r="A13" s="3">
        <v>3</v>
      </c>
      <c r="B13" s="3" t="s">
        <v>141</v>
      </c>
      <c r="C13" s="3" t="s">
        <v>300</v>
      </c>
      <c r="D13" s="3">
        <v>2</v>
      </c>
      <c r="E13" s="3" t="s">
        <v>339</v>
      </c>
      <c r="F13" s="3"/>
      <c r="G13" s="3" t="s">
        <v>385</v>
      </c>
      <c r="H13" s="3">
        <v>0</v>
      </c>
      <c r="I13" s="3">
        <v>4.74</v>
      </c>
      <c r="J13" s="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x14ac:dyDescent="0.4">
      <c r="A14" s="3">
        <v>3</v>
      </c>
      <c r="B14" s="3" t="s">
        <v>141</v>
      </c>
      <c r="C14" s="3" t="s">
        <v>300</v>
      </c>
      <c r="D14" s="3">
        <v>3</v>
      </c>
      <c r="E14" s="3" t="s">
        <v>341</v>
      </c>
      <c r="F14" s="3"/>
      <c r="G14" s="3" t="s">
        <v>385</v>
      </c>
      <c r="H14" s="3">
        <v>0</v>
      </c>
      <c r="I14" s="37">
        <v>0</v>
      </c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29"/>
      <c r="AQ14" s="11"/>
    </row>
    <row r="15" spans="1:43" x14ac:dyDescent="0.4">
      <c r="A15" s="3">
        <v>3</v>
      </c>
      <c r="B15" s="3" t="s">
        <v>141</v>
      </c>
      <c r="C15" s="3" t="s">
        <v>300</v>
      </c>
      <c r="D15" s="3">
        <v>4</v>
      </c>
      <c r="E15" s="3" t="s">
        <v>343</v>
      </c>
      <c r="F15" s="3"/>
      <c r="G15" s="3" t="s">
        <v>371</v>
      </c>
      <c r="H15" s="3">
        <v>0</v>
      </c>
      <c r="I15" s="3">
        <v>999</v>
      </c>
      <c r="J15" s="3">
        <v>999</v>
      </c>
      <c r="K15" s="11">
        <v>999</v>
      </c>
      <c r="L15" s="11">
        <v>999</v>
      </c>
      <c r="M15" s="11">
        <v>999</v>
      </c>
      <c r="N15" s="11">
        <v>999</v>
      </c>
      <c r="O15" s="11">
        <v>999</v>
      </c>
      <c r="P15" s="11">
        <v>999</v>
      </c>
      <c r="Q15" s="11">
        <v>999</v>
      </c>
      <c r="R15" s="11">
        <v>999</v>
      </c>
      <c r="S15" s="11">
        <v>999</v>
      </c>
      <c r="T15" s="11">
        <v>999</v>
      </c>
      <c r="U15" s="11">
        <v>999</v>
      </c>
      <c r="V15" s="11">
        <v>999</v>
      </c>
      <c r="W15" s="11">
        <v>999</v>
      </c>
      <c r="X15" s="11">
        <v>999</v>
      </c>
      <c r="Y15" s="11">
        <v>999</v>
      </c>
      <c r="Z15" s="11">
        <v>999</v>
      </c>
      <c r="AA15" s="11">
        <v>999</v>
      </c>
      <c r="AB15" s="11">
        <v>999</v>
      </c>
      <c r="AC15" s="11">
        <v>999</v>
      </c>
      <c r="AD15" s="11">
        <v>999</v>
      </c>
      <c r="AE15" s="11">
        <v>999</v>
      </c>
      <c r="AF15" s="11">
        <v>999</v>
      </c>
      <c r="AG15" s="11">
        <v>999</v>
      </c>
      <c r="AH15" s="11">
        <v>999</v>
      </c>
      <c r="AI15" s="11">
        <v>999</v>
      </c>
      <c r="AJ15" s="11">
        <v>999</v>
      </c>
      <c r="AK15" s="11">
        <v>999</v>
      </c>
      <c r="AL15" s="11">
        <v>999</v>
      </c>
      <c r="AM15" s="11">
        <v>999</v>
      </c>
      <c r="AN15" s="11">
        <v>999</v>
      </c>
      <c r="AO15" s="11">
        <v>999</v>
      </c>
      <c r="AP15" s="11"/>
      <c r="AQ15" s="11"/>
    </row>
    <row r="16" spans="1:43" x14ac:dyDescent="0.4">
      <c r="A16" s="3">
        <v>3</v>
      </c>
      <c r="B16" s="3" t="s">
        <v>141</v>
      </c>
      <c r="C16" s="3" t="s">
        <v>300</v>
      </c>
      <c r="D16" s="3">
        <v>5</v>
      </c>
      <c r="E16" s="3" t="s">
        <v>344</v>
      </c>
      <c r="F16" s="3"/>
      <c r="G16" s="3" t="s">
        <v>371</v>
      </c>
      <c r="H16" s="3">
        <v>0</v>
      </c>
      <c r="I16" s="3">
        <v>0</v>
      </c>
      <c r="J16" s="3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/>
      <c r="AQ16" s="11"/>
    </row>
    <row r="17" spans="1:43" x14ac:dyDescent="0.4">
      <c r="A17" s="7">
        <v>4</v>
      </c>
      <c r="B17" s="7" t="s">
        <v>142</v>
      </c>
      <c r="C17" s="7" t="s">
        <v>301</v>
      </c>
      <c r="D17" s="7">
        <v>1</v>
      </c>
      <c r="E17" s="7" t="s">
        <v>338</v>
      </c>
      <c r="F17" s="7"/>
      <c r="G17" s="7" t="s">
        <v>385</v>
      </c>
      <c r="H17" s="7">
        <v>0</v>
      </c>
      <c r="I17" s="7">
        <v>263.39640000000003</v>
      </c>
      <c r="J17" s="3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x14ac:dyDescent="0.4">
      <c r="A18" s="7">
        <v>4</v>
      </c>
      <c r="B18" s="7" t="s">
        <v>142</v>
      </c>
      <c r="C18" s="7" t="s">
        <v>301</v>
      </c>
      <c r="D18" s="7">
        <v>2</v>
      </c>
      <c r="E18" s="7" t="s">
        <v>339</v>
      </c>
      <c r="F18" s="7"/>
      <c r="G18" s="7" t="s">
        <v>385</v>
      </c>
      <c r="H18" s="7">
        <v>0</v>
      </c>
      <c r="I18" s="7">
        <v>5.2679280000000004</v>
      </c>
      <c r="J18" s="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x14ac:dyDescent="0.4">
      <c r="A19" s="7">
        <v>4</v>
      </c>
      <c r="B19" s="7" t="s">
        <v>142</v>
      </c>
      <c r="C19" s="7" t="s">
        <v>301</v>
      </c>
      <c r="D19" s="7">
        <v>3</v>
      </c>
      <c r="E19" s="7" t="s">
        <v>341</v>
      </c>
      <c r="F19" s="7"/>
      <c r="G19" s="7" t="s">
        <v>385</v>
      </c>
      <c r="H19" s="7">
        <v>0</v>
      </c>
      <c r="I19" s="39">
        <v>0</v>
      </c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29"/>
      <c r="AQ19" s="11"/>
    </row>
    <row r="20" spans="1:43" x14ac:dyDescent="0.4">
      <c r="A20" s="7">
        <v>4</v>
      </c>
      <c r="B20" s="7" t="s">
        <v>142</v>
      </c>
      <c r="C20" s="7" t="s">
        <v>301</v>
      </c>
      <c r="D20" s="7">
        <v>4</v>
      </c>
      <c r="E20" s="7" t="s">
        <v>343</v>
      </c>
      <c r="F20" s="7"/>
      <c r="G20" s="7" t="s">
        <v>371</v>
      </c>
      <c r="H20" s="7">
        <v>0</v>
      </c>
      <c r="I20" s="7">
        <v>999</v>
      </c>
      <c r="J20" s="7">
        <v>999</v>
      </c>
      <c r="K20" s="11">
        <v>999</v>
      </c>
      <c r="L20" s="11">
        <v>999</v>
      </c>
      <c r="M20" s="11">
        <v>999</v>
      </c>
      <c r="N20" s="11">
        <v>999</v>
      </c>
      <c r="O20" s="11">
        <v>999</v>
      </c>
      <c r="P20" s="11">
        <v>999</v>
      </c>
      <c r="Q20" s="11">
        <v>999</v>
      </c>
      <c r="R20" s="11">
        <v>999</v>
      </c>
      <c r="S20" s="11">
        <v>999</v>
      </c>
      <c r="T20" s="11">
        <v>999</v>
      </c>
      <c r="U20" s="11">
        <v>999</v>
      </c>
      <c r="V20" s="11">
        <v>999</v>
      </c>
      <c r="W20" s="11">
        <v>999</v>
      </c>
      <c r="X20" s="11">
        <v>999</v>
      </c>
      <c r="Y20" s="11">
        <v>999</v>
      </c>
      <c r="Z20" s="11">
        <v>999</v>
      </c>
      <c r="AA20" s="11">
        <v>999</v>
      </c>
      <c r="AB20" s="11">
        <v>999</v>
      </c>
      <c r="AC20" s="11">
        <v>999</v>
      </c>
      <c r="AD20" s="11">
        <v>999</v>
      </c>
      <c r="AE20" s="11">
        <v>999</v>
      </c>
      <c r="AF20" s="11">
        <v>999</v>
      </c>
      <c r="AG20" s="11">
        <v>999</v>
      </c>
      <c r="AH20" s="11">
        <v>999</v>
      </c>
      <c r="AI20" s="11">
        <v>999</v>
      </c>
      <c r="AJ20" s="11">
        <v>999</v>
      </c>
      <c r="AK20" s="11">
        <v>999</v>
      </c>
      <c r="AL20" s="11">
        <v>999</v>
      </c>
      <c r="AM20" s="11">
        <v>999</v>
      </c>
      <c r="AN20" s="11">
        <v>999</v>
      </c>
      <c r="AO20" s="11">
        <v>999</v>
      </c>
      <c r="AP20" s="11"/>
      <c r="AQ20" s="11"/>
    </row>
    <row r="21" spans="1:43" x14ac:dyDescent="0.4">
      <c r="A21" s="7">
        <v>4</v>
      </c>
      <c r="B21" s="7" t="s">
        <v>142</v>
      </c>
      <c r="C21" s="7" t="s">
        <v>301</v>
      </c>
      <c r="D21" s="7">
        <v>5</v>
      </c>
      <c r="E21" s="7" t="s">
        <v>344</v>
      </c>
      <c r="F21" s="7"/>
      <c r="G21" s="7" t="s">
        <v>371</v>
      </c>
      <c r="H21" s="7">
        <v>0</v>
      </c>
      <c r="I21" s="7">
        <v>0</v>
      </c>
      <c r="J21" s="7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/>
      <c r="AQ21" s="11"/>
    </row>
    <row r="22" spans="1:43" x14ac:dyDescent="0.4">
      <c r="A22" s="3">
        <v>5</v>
      </c>
      <c r="B22" s="3" t="s">
        <v>143</v>
      </c>
      <c r="C22" s="3" t="s">
        <v>302</v>
      </c>
      <c r="D22" s="3">
        <v>1</v>
      </c>
      <c r="E22" s="3" t="s">
        <v>338</v>
      </c>
      <c r="F22" s="3"/>
      <c r="G22" s="3" t="s">
        <v>385</v>
      </c>
      <c r="H22" s="3">
        <v>0</v>
      </c>
      <c r="I22" s="3">
        <v>219.7176</v>
      </c>
      <c r="J22" s="2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x14ac:dyDescent="0.4">
      <c r="A23" s="3">
        <v>5</v>
      </c>
      <c r="B23" s="3" t="s">
        <v>143</v>
      </c>
      <c r="C23" s="3" t="s">
        <v>302</v>
      </c>
      <c r="D23" s="3">
        <v>2</v>
      </c>
      <c r="E23" s="3" t="s">
        <v>339</v>
      </c>
      <c r="F23" s="3"/>
      <c r="G23" s="3" t="s">
        <v>385</v>
      </c>
      <c r="H23" s="3">
        <v>0</v>
      </c>
      <c r="I23" s="3">
        <v>4.3943520000000005</v>
      </c>
      <c r="J23" s="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x14ac:dyDescent="0.4">
      <c r="A24" s="3">
        <v>5</v>
      </c>
      <c r="B24" s="3" t="s">
        <v>143</v>
      </c>
      <c r="C24" s="3" t="s">
        <v>302</v>
      </c>
      <c r="D24" s="3">
        <v>3</v>
      </c>
      <c r="E24" s="3" t="s">
        <v>341</v>
      </c>
      <c r="F24" s="3"/>
      <c r="G24" s="3" t="s">
        <v>385</v>
      </c>
      <c r="H24" s="3">
        <v>0</v>
      </c>
      <c r="I24" s="37">
        <v>0</v>
      </c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29"/>
      <c r="AQ24" s="11"/>
    </row>
    <row r="25" spans="1:43" x14ac:dyDescent="0.4">
      <c r="A25" s="3">
        <v>5</v>
      </c>
      <c r="B25" s="3" t="s">
        <v>143</v>
      </c>
      <c r="C25" s="3" t="s">
        <v>302</v>
      </c>
      <c r="D25" s="3">
        <v>4</v>
      </c>
      <c r="E25" s="3" t="s">
        <v>343</v>
      </c>
      <c r="F25" s="3"/>
      <c r="G25" s="3" t="s">
        <v>371</v>
      </c>
      <c r="H25" s="3">
        <v>0</v>
      </c>
      <c r="I25" s="3">
        <v>999</v>
      </c>
      <c r="J25" s="3">
        <v>999</v>
      </c>
      <c r="K25" s="11">
        <v>999</v>
      </c>
      <c r="L25" s="11">
        <v>999</v>
      </c>
      <c r="M25" s="11">
        <v>999</v>
      </c>
      <c r="N25" s="11">
        <v>999</v>
      </c>
      <c r="O25" s="11">
        <v>999</v>
      </c>
      <c r="P25" s="11">
        <v>999</v>
      </c>
      <c r="Q25" s="11">
        <v>999</v>
      </c>
      <c r="R25" s="11">
        <v>999</v>
      </c>
      <c r="S25" s="11">
        <v>999</v>
      </c>
      <c r="T25" s="11">
        <v>999</v>
      </c>
      <c r="U25" s="11">
        <v>999</v>
      </c>
      <c r="V25" s="11">
        <v>999</v>
      </c>
      <c r="W25" s="11">
        <v>999</v>
      </c>
      <c r="X25" s="11">
        <v>999</v>
      </c>
      <c r="Y25" s="11">
        <v>999</v>
      </c>
      <c r="Z25" s="11">
        <v>999</v>
      </c>
      <c r="AA25" s="11">
        <v>999</v>
      </c>
      <c r="AB25" s="11">
        <v>999</v>
      </c>
      <c r="AC25" s="11">
        <v>999</v>
      </c>
      <c r="AD25" s="11">
        <v>999</v>
      </c>
      <c r="AE25" s="11">
        <v>999</v>
      </c>
      <c r="AF25" s="11">
        <v>999</v>
      </c>
      <c r="AG25" s="11">
        <v>999</v>
      </c>
      <c r="AH25" s="11">
        <v>999</v>
      </c>
      <c r="AI25" s="11">
        <v>999</v>
      </c>
      <c r="AJ25" s="11">
        <v>999</v>
      </c>
      <c r="AK25" s="11">
        <v>999</v>
      </c>
      <c r="AL25" s="11">
        <v>999</v>
      </c>
      <c r="AM25" s="11">
        <v>999</v>
      </c>
      <c r="AN25" s="11">
        <v>999</v>
      </c>
      <c r="AO25" s="11">
        <v>999</v>
      </c>
      <c r="AP25" s="11"/>
      <c r="AQ25" s="11"/>
    </row>
    <row r="26" spans="1:43" x14ac:dyDescent="0.4">
      <c r="A26" s="3">
        <v>5</v>
      </c>
      <c r="B26" s="3" t="s">
        <v>143</v>
      </c>
      <c r="C26" s="3" t="s">
        <v>302</v>
      </c>
      <c r="D26" s="3">
        <v>5</v>
      </c>
      <c r="E26" s="3" t="s">
        <v>344</v>
      </c>
      <c r="F26" s="3"/>
      <c r="G26" s="3" t="s">
        <v>371</v>
      </c>
      <c r="H26" s="3">
        <v>0</v>
      </c>
      <c r="I26" s="3">
        <v>0</v>
      </c>
      <c r="J26" s="3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/>
      <c r="AQ26" s="11"/>
    </row>
    <row r="27" spans="1:43" x14ac:dyDescent="0.4">
      <c r="A27" s="7">
        <v>6</v>
      </c>
      <c r="B27" s="7" t="s">
        <v>144</v>
      </c>
      <c r="C27" s="7" t="s">
        <v>303</v>
      </c>
      <c r="D27" s="7">
        <v>1</v>
      </c>
      <c r="E27" s="7" t="s">
        <v>338</v>
      </c>
      <c r="F27" s="7"/>
      <c r="G27" s="7" t="s">
        <v>385</v>
      </c>
      <c r="H27" s="7">
        <v>0</v>
      </c>
      <c r="I27" s="7">
        <v>288.09271296000003</v>
      </c>
      <c r="J27" s="3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4">
      <c r="A28" s="7">
        <v>6</v>
      </c>
      <c r="B28" s="7" t="s">
        <v>144</v>
      </c>
      <c r="C28" s="7" t="s">
        <v>303</v>
      </c>
      <c r="D28" s="7">
        <v>2</v>
      </c>
      <c r="E28" s="7" t="s">
        <v>339</v>
      </c>
      <c r="F28" s="7"/>
      <c r="G28" s="7" t="s">
        <v>385</v>
      </c>
      <c r="H28" s="7">
        <v>0</v>
      </c>
      <c r="I28" s="7">
        <v>20.166489907200003</v>
      </c>
      <c r="J28" s="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x14ac:dyDescent="0.4">
      <c r="A29" s="7">
        <v>6</v>
      </c>
      <c r="B29" s="7" t="s">
        <v>144</v>
      </c>
      <c r="C29" s="7" t="s">
        <v>303</v>
      </c>
      <c r="D29" s="7">
        <v>3</v>
      </c>
      <c r="E29" s="7" t="s">
        <v>341</v>
      </c>
      <c r="F29" s="7"/>
      <c r="G29" s="7" t="s">
        <v>371</v>
      </c>
      <c r="H29" s="7">
        <v>0</v>
      </c>
      <c r="I29" s="39">
        <v>8.2592804893452887E-2</v>
      </c>
      <c r="J29" s="59">
        <f>I29</f>
        <v>8.2592804893452887E-2</v>
      </c>
      <c r="K29" s="59">
        <f>J29</f>
        <v>8.2592804893452887E-2</v>
      </c>
      <c r="L29" s="59">
        <f>K29</f>
        <v>8.2592804893452887E-2</v>
      </c>
      <c r="M29" s="54">
        <f>L29-$L$29/(2050-2021)</f>
        <v>7.9744777138506237E-2</v>
      </c>
      <c r="N29" s="54">
        <f t="shared" ref="N29:AO29" si="1">M29-$L$29/(2050-2021)</f>
        <v>7.6896749383559587E-2</v>
      </c>
      <c r="O29" s="54">
        <f t="shared" si="1"/>
        <v>7.4048721628612937E-2</v>
      </c>
      <c r="P29" s="54">
        <f t="shared" si="1"/>
        <v>7.1200693873666288E-2</v>
      </c>
      <c r="Q29" s="54">
        <f t="shared" si="1"/>
        <v>6.8352666118719638E-2</v>
      </c>
      <c r="R29" s="54">
        <f t="shared" si="1"/>
        <v>6.5504638363772988E-2</v>
      </c>
      <c r="S29" s="54">
        <f t="shared" si="1"/>
        <v>6.2656610608826338E-2</v>
      </c>
      <c r="T29" s="54">
        <f t="shared" si="1"/>
        <v>5.9808582853879688E-2</v>
      </c>
      <c r="U29" s="54">
        <f t="shared" si="1"/>
        <v>5.6960555098933038E-2</v>
      </c>
      <c r="V29" s="54">
        <f t="shared" si="1"/>
        <v>5.4112527343986389E-2</v>
      </c>
      <c r="W29" s="54">
        <f t="shared" si="1"/>
        <v>5.1264499589039739E-2</v>
      </c>
      <c r="X29" s="54">
        <f t="shared" si="1"/>
        <v>4.8416471834093089E-2</v>
      </c>
      <c r="Y29" s="54">
        <f t="shared" si="1"/>
        <v>4.5568444079146439E-2</v>
      </c>
      <c r="Z29" s="54">
        <f t="shared" si="1"/>
        <v>4.2720416324199789E-2</v>
      </c>
      <c r="AA29" s="54">
        <f t="shared" si="1"/>
        <v>3.9872388569253139E-2</v>
      </c>
      <c r="AB29" s="54">
        <f t="shared" si="1"/>
        <v>3.702436081430649E-2</v>
      </c>
      <c r="AC29" s="54">
        <f t="shared" si="1"/>
        <v>3.417633305935984E-2</v>
      </c>
      <c r="AD29" s="54">
        <f t="shared" si="1"/>
        <v>3.132830530441319E-2</v>
      </c>
      <c r="AE29" s="54">
        <f t="shared" si="1"/>
        <v>2.848027754946654E-2</v>
      </c>
      <c r="AF29" s="54">
        <f t="shared" si="1"/>
        <v>2.563224979451989E-2</v>
      </c>
      <c r="AG29" s="54">
        <f t="shared" si="1"/>
        <v>2.278422203957324E-2</v>
      </c>
      <c r="AH29" s="54">
        <f t="shared" si="1"/>
        <v>1.993619428462659E-2</v>
      </c>
      <c r="AI29" s="54">
        <f t="shared" si="1"/>
        <v>1.7088166529679941E-2</v>
      </c>
      <c r="AJ29" s="54">
        <f t="shared" si="1"/>
        <v>1.4240138774733289E-2</v>
      </c>
      <c r="AK29" s="54">
        <f t="shared" si="1"/>
        <v>1.1392111019786638E-2</v>
      </c>
      <c r="AL29" s="54">
        <f t="shared" si="1"/>
        <v>8.5440832648399859E-3</v>
      </c>
      <c r="AM29" s="54">
        <f t="shared" si="1"/>
        <v>5.6960555098933344E-3</v>
      </c>
      <c r="AN29" s="54">
        <f t="shared" si="1"/>
        <v>2.8480277549466832E-3</v>
      </c>
      <c r="AO29" s="54">
        <f t="shared" si="1"/>
        <v>3.2092384305570931E-17</v>
      </c>
      <c r="AP29" s="29"/>
      <c r="AQ29" s="11"/>
    </row>
    <row r="30" spans="1:43" x14ac:dyDescent="0.4">
      <c r="A30" s="7">
        <v>6</v>
      </c>
      <c r="B30" s="7" t="s">
        <v>144</v>
      </c>
      <c r="C30" s="7" t="s">
        <v>303</v>
      </c>
      <c r="D30" s="7">
        <v>4</v>
      </c>
      <c r="E30" s="7" t="s">
        <v>343</v>
      </c>
      <c r="F30" s="7"/>
      <c r="G30" s="7" t="s">
        <v>371</v>
      </c>
      <c r="H30" s="7">
        <v>0</v>
      </c>
      <c r="I30" s="7">
        <v>2.3452679949978545</v>
      </c>
      <c r="J30" s="7">
        <v>2.3567624355939647</v>
      </c>
      <c r="K30" s="11">
        <v>2.4312722638808495</v>
      </c>
      <c r="L30" s="11">
        <v>2.6648068030649141</v>
      </c>
      <c r="M30" s="11">
        <v>2.8076124317723807</v>
      </c>
      <c r="N30" s="11">
        <v>2.8687060782877474</v>
      </c>
      <c r="O30" s="11">
        <v>2.931129122551289</v>
      </c>
      <c r="P30" s="11">
        <v>2.994910492258005</v>
      </c>
      <c r="Q30" s="11">
        <v>3.0600797445695394</v>
      </c>
      <c r="R30" s="11">
        <v>3.1266670798113725</v>
      </c>
      <c r="S30" s="11">
        <v>3.1947033554680679</v>
      </c>
      <c r="T30" s="11">
        <v>3.2642201004830533</v>
      </c>
      <c r="U30" s="11">
        <v>3.3352495298695644</v>
      </c>
      <c r="V30" s="11">
        <v>3.4078245596395265</v>
      </c>
      <c r="W30" s="11">
        <v>3.4819788220572829</v>
      </c>
      <c r="X30" s="11">
        <v>3.557746681225249</v>
      </c>
      <c r="Y30" s="11">
        <v>3.6351632490087105</v>
      </c>
      <c r="Z30" s="11">
        <v>3.7142644013071404</v>
      </c>
      <c r="AA30" s="11">
        <v>3.7950867946795839</v>
      </c>
      <c r="AB30" s="11">
        <v>3.8776678833318114</v>
      </c>
      <c r="AC30" s="11">
        <v>3.9620459364731113</v>
      </c>
      <c r="AD30" s="11">
        <v>4.0482600560507667</v>
      </c>
      <c r="AE30" s="11">
        <v>4.1363501948704311</v>
      </c>
      <c r="AF30" s="11">
        <v>4.2263571751108113</v>
      </c>
      <c r="AG30" s="11">
        <v>4.3183227072412222</v>
      </c>
      <c r="AH30" s="11">
        <v>4.4122894093507918</v>
      </c>
      <c r="AI30" s="11">
        <v>4.5083008268982647</v>
      </c>
      <c r="AJ30" s="11">
        <v>4.6064014528915713</v>
      </c>
      <c r="AK30" s="11">
        <v>4.7066367485064919</v>
      </c>
      <c r="AL30" s="11">
        <v>4.8090531641539922</v>
      </c>
      <c r="AM30" s="11">
        <v>4.9136981610059838</v>
      </c>
      <c r="AN30" s="11">
        <v>5.0206202329894731</v>
      </c>
      <c r="AO30" s="11">
        <v>5.1298689292593247</v>
      </c>
      <c r="AP30" s="11"/>
      <c r="AQ30" s="11"/>
    </row>
    <row r="31" spans="1:43" x14ac:dyDescent="0.4">
      <c r="A31" s="7">
        <v>6</v>
      </c>
      <c r="B31" s="7" t="s">
        <v>144</v>
      </c>
      <c r="C31" s="7" t="s">
        <v>303</v>
      </c>
      <c r="D31" s="7">
        <v>5</v>
      </c>
      <c r="E31" s="7" t="s">
        <v>344</v>
      </c>
      <c r="F31" s="7"/>
      <c r="G31" s="7" t="s">
        <v>371</v>
      </c>
      <c r="H31" s="7">
        <v>0</v>
      </c>
      <c r="I31" s="7">
        <v>2.3429227270028568</v>
      </c>
      <c r="J31" s="7">
        <v>2.3544056731583707</v>
      </c>
      <c r="K31" s="11">
        <v>2.4288409916169686</v>
      </c>
      <c r="L31" s="11">
        <v>2.6621419962618491</v>
      </c>
      <c r="M31" s="11">
        <v>2.8048048193406085</v>
      </c>
      <c r="N31" s="11">
        <v>2.8658373722094597</v>
      </c>
      <c r="O31" s="11">
        <v>2.9281979934287379</v>
      </c>
      <c r="P31" s="11">
        <v>2.9919155817657468</v>
      </c>
      <c r="Q31" s="11">
        <v>3.0570196648249697</v>
      </c>
      <c r="R31" s="11">
        <v>3.1235404127315611</v>
      </c>
      <c r="S31" s="11">
        <v>3.1915086521125997</v>
      </c>
      <c r="T31" s="11">
        <v>3.2609558803825704</v>
      </c>
      <c r="U31" s="11">
        <v>3.3319142803396948</v>
      </c>
      <c r="V31" s="11">
        <v>3.4044167350798871</v>
      </c>
      <c r="W31" s="11">
        <v>3.4784968432352255</v>
      </c>
      <c r="X31" s="11">
        <v>3.5541889345440238</v>
      </c>
      <c r="Y31" s="11">
        <v>3.6315280857597019</v>
      </c>
      <c r="Z31" s="11">
        <v>3.7105501369058334</v>
      </c>
      <c r="AA31" s="11">
        <v>3.7912917078849042</v>
      </c>
      <c r="AB31" s="11">
        <v>3.8737902154484796</v>
      </c>
      <c r="AC31" s="11">
        <v>3.958083890536638</v>
      </c>
      <c r="AD31" s="11">
        <v>4.0442117959947161</v>
      </c>
      <c r="AE31" s="11">
        <v>4.1322138446755607</v>
      </c>
      <c r="AF31" s="11">
        <v>4.2221308179357004</v>
      </c>
      <c r="AG31" s="11">
        <v>4.3140043845339813</v>
      </c>
      <c r="AH31" s="11">
        <v>4.4078771199414408</v>
      </c>
      <c r="AI31" s="11">
        <v>4.5037925260713667</v>
      </c>
      <c r="AJ31" s="11">
        <v>4.6017950514386801</v>
      </c>
      <c r="AK31" s="11">
        <v>4.701930111757985</v>
      </c>
      <c r="AL31" s="11">
        <v>4.8042441109898384</v>
      </c>
      <c r="AM31" s="11">
        <v>4.9087844628449782</v>
      </c>
      <c r="AN31" s="11">
        <v>5.0155996127564837</v>
      </c>
      <c r="AO31" s="11">
        <v>5.1247390603300653</v>
      </c>
      <c r="AP31" s="11"/>
      <c r="AQ31" s="11"/>
    </row>
    <row r="32" spans="1:43" x14ac:dyDescent="0.4">
      <c r="A32" s="3">
        <v>7</v>
      </c>
      <c r="B32" s="3" t="s">
        <v>145</v>
      </c>
      <c r="C32" s="3" t="s">
        <v>304</v>
      </c>
      <c r="D32" s="3">
        <v>1</v>
      </c>
      <c r="E32" s="3" t="s">
        <v>338</v>
      </c>
      <c r="F32" s="3"/>
      <c r="G32" s="3" t="s">
        <v>385</v>
      </c>
      <c r="H32" s="3">
        <v>0</v>
      </c>
      <c r="I32" s="3">
        <v>681.65400000000011</v>
      </c>
      <c r="J32" s="2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1:43" x14ac:dyDescent="0.4">
      <c r="A33" s="3">
        <v>7</v>
      </c>
      <c r="B33" s="3" t="s">
        <v>145</v>
      </c>
      <c r="C33" s="3" t="s">
        <v>304</v>
      </c>
      <c r="D33" s="3">
        <v>2</v>
      </c>
      <c r="E33" s="3" t="s">
        <v>339</v>
      </c>
      <c r="F33" s="3"/>
      <c r="G33" s="3" t="s">
        <v>385</v>
      </c>
      <c r="H33" s="3">
        <v>0</v>
      </c>
      <c r="I33" s="3">
        <v>6.8827200000000008</v>
      </c>
      <c r="J33" s="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1:43" x14ac:dyDescent="0.4">
      <c r="A34" s="3">
        <v>7</v>
      </c>
      <c r="B34" s="3" t="s">
        <v>145</v>
      </c>
      <c r="C34" s="3" t="s">
        <v>304</v>
      </c>
      <c r="D34" s="3">
        <v>3</v>
      </c>
      <c r="E34" s="3" t="s">
        <v>341</v>
      </c>
      <c r="F34" s="3"/>
      <c r="G34" s="3" t="s">
        <v>371</v>
      </c>
      <c r="H34" s="3">
        <v>0</v>
      </c>
      <c r="I34" s="37">
        <v>6.2224496360281371E-2</v>
      </c>
      <c r="J34" s="59">
        <f>I34</f>
        <v>6.2224496360281371E-2</v>
      </c>
      <c r="K34" s="59">
        <f>J34</f>
        <v>6.2224496360281371E-2</v>
      </c>
      <c r="L34" s="59">
        <f>K34</f>
        <v>6.2224496360281371E-2</v>
      </c>
      <c r="M34" s="54">
        <f>L34-$L$34/(2050-2021)</f>
        <v>6.0078824071995808E-2</v>
      </c>
      <c r="N34" s="54">
        <f t="shared" ref="N34:AO34" si="2">M34-$L$34/(2050-2021)</f>
        <v>5.7933151783710245E-2</v>
      </c>
      <c r="O34" s="54">
        <f t="shared" si="2"/>
        <v>5.5787479495424681E-2</v>
      </c>
      <c r="P34" s="54">
        <f t="shared" si="2"/>
        <v>5.3641807207139118E-2</v>
      </c>
      <c r="Q34" s="54">
        <f t="shared" si="2"/>
        <v>5.1496134918853555E-2</v>
      </c>
      <c r="R34" s="54">
        <f t="shared" si="2"/>
        <v>4.9350462630567991E-2</v>
      </c>
      <c r="S34" s="54">
        <f t="shared" si="2"/>
        <v>4.7204790342282428E-2</v>
      </c>
      <c r="T34" s="54">
        <f t="shared" si="2"/>
        <v>4.5059118053996865E-2</v>
      </c>
      <c r="U34" s="54">
        <f t="shared" si="2"/>
        <v>4.2913445765711301E-2</v>
      </c>
      <c r="V34" s="54">
        <f t="shared" si="2"/>
        <v>4.0767773477425738E-2</v>
      </c>
      <c r="W34" s="54">
        <f t="shared" si="2"/>
        <v>3.8622101189140175E-2</v>
      </c>
      <c r="X34" s="54">
        <f t="shared" si="2"/>
        <v>3.6476428900854611E-2</v>
      </c>
      <c r="Y34" s="54">
        <f t="shared" si="2"/>
        <v>3.4330756612569048E-2</v>
      </c>
      <c r="Z34" s="54">
        <f t="shared" si="2"/>
        <v>3.2185084324283485E-2</v>
      </c>
      <c r="AA34" s="54">
        <f t="shared" si="2"/>
        <v>3.0039412035997921E-2</v>
      </c>
      <c r="AB34" s="54">
        <f t="shared" si="2"/>
        <v>2.7893739747712358E-2</v>
      </c>
      <c r="AC34" s="54">
        <f t="shared" si="2"/>
        <v>2.5748067459426795E-2</v>
      </c>
      <c r="AD34" s="54">
        <f t="shared" si="2"/>
        <v>2.3602395171141231E-2</v>
      </c>
      <c r="AE34" s="54">
        <f t="shared" si="2"/>
        <v>2.1456722882855668E-2</v>
      </c>
      <c r="AF34" s="54">
        <f t="shared" si="2"/>
        <v>1.9311050594570105E-2</v>
      </c>
      <c r="AG34" s="54">
        <f t="shared" si="2"/>
        <v>1.7165378306284541E-2</v>
      </c>
      <c r="AH34" s="54">
        <f t="shared" si="2"/>
        <v>1.5019706017998976E-2</v>
      </c>
      <c r="AI34" s="54">
        <f t="shared" si="2"/>
        <v>1.2874033729713411E-2</v>
      </c>
      <c r="AJ34" s="54">
        <f t="shared" si="2"/>
        <v>1.0728361441427846E-2</v>
      </c>
      <c r="AK34" s="54">
        <f t="shared" si="2"/>
        <v>8.5826891531422811E-3</v>
      </c>
      <c r="AL34" s="54">
        <f t="shared" si="2"/>
        <v>6.437016864856716E-3</v>
      </c>
      <c r="AM34" s="54">
        <f t="shared" si="2"/>
        <v>4.291344576571151E-3</v>
      </c>
      <c r="AN34" s="54">
        <f t="shared" si="2"/>
        <v>2.1456722882855863E-3</v>
      </c>
      <c r="AO34" s="54">
        <f t="shared" si="2"/>
        <v>2.1684043449710089E-17</v>
      </c>
      <c r="AP34" s="29"/>
      <c r="AQ34" s="11"/>
    </row>
    <row r="35" spans="1:43" x14ac:dyDescent="0.4">
      <c r="A35" s="3">
        <v>7</v>
      </c>
      <c r="B35" s="3" t="s">
        <v>145</v>
      </c>
      <c r="C35" s="3" t="s">
        <v>304</v>
      </c>
      <c r="D35" s="3">
        <v>4</v>
      </c>
      <c r="E35" s="3" t="s">
        <v>343</v>
      </c>
      <c r="F35" s="3"/>
      <c r="G35" s="3" t="s">
        <v>371</v>
      </c>
      <c r="H35" s="3">
        <v>0</v>
      </c>
      <c r="I35" s="3">
        <v>1.7672675494221421</v>
      </c>
      <c r="J35" s="3">
        <v>1.7759291402968707</v>
      </c>
      <c r="K35" s="11">
        <v>1.8320757307612785</v>
      </c>
      <c r="L35" s="11">
        <v>2.0080547718131001</v>
      </c>
      <c r="M35" s="11">
        <v>2.1156653962823793</v>
      </c>
      <c r="N35" s="11">
        <v>2.1617022753054838</v>
      </c>
      <c r="O35" s="11">
        <v>2.2087409168161312</v>
      </c>
      <c r="P35" s="11">
        <v>2.25680311916605</v>
      </c>
      <c r="Q35" s="11">
        <v>2.3059111550391034</v>
      </c>
      <c r="R35" s="11">
        <v>2.3560877817727546</v>
      </c>
      <c r="S35" s="11">
        <v>2.4073562519041292</v>
      </c>
      <c r="T35" s="11">
        <v>2.4597403239455633</v>
      </c>
      <c r="U35" s="11">
        <v>2.5132642733946184</v>
      </c>
      <c r="V35" s="11">
        <v>2.5679529039836857</v>
      </c>
      <c r="W35" s="11">
        <v>2.6238315591743708</v>
      </c>
      <c r="X35" s="11">
        <v>2.6809261339020054</v>
      </c>
      <c r="Y35" s="11">
        <v>2.739263086575713</v>
      </c>
      <c r="Z35" s="11">
        <v>2.7988694513396006</v>
      </c>
      <c r="AA35" s="11">
        <v>2.8597728506007507</v>
      </c>
      <c r="AB35" s="11">
        <v>2.9220015078298229</v>
      </c>
      <c r="AC35" s="11">
        <v>2.9855842606401994</v>
      </c>
      <c r="AD35" s="11">
        <v>3.05055057415173</v>
      </c>
      <c r="AE35" s="11">
        <v>3.1169305546452719</v>
      </c>
      <c r="AF35" s="11">
        <v>3.1847549635143531</v>
      </c>
      <c r="AG35" s="11">
        <v>3.2540552315204252</v>
      </c>
      <c r="AH35" s="11">
        <v>3.3248634733583096</v>
      </c>
      <c r="AI35" s="11">
        <v>3.3972125025385864</v>
      </c>
      <c r="AJ35" s="11">
        <v>3.471135846593826</v>
      </c>
      <c r="AK35" s="11">
        <v>3.5466677626157077</v>
      </c>
      <c r="AL35" s="11">
        <v>3.6238432531302252</v>
      </c>
      <c r="AM35" s="11">
        <v>3.7026980823183391</v>
      </c>
      <c r="AN35" s="11">
        <v>3.7832687925895856</v>
      </c>
      <c r="AO35" s="11">
        <v>3.865592721516335</v>
      </c>
      <c r="AP35" s="11"/>
      <c r="AQ35" s="11"/>
    </row>
    <row r="36" spans="1:43" x14ac:dyDescent="0.4">
      <c r="A36" s="3">
        <v>7</v>
      </c>
      <c r="B36" s="3" t="s">
        <v>145</v>
      </c>
      <c r="C36" s="3" t="s">
        <v>304</v>
      </c>
      <c r="D36" s="3">
        <v>5</v>
      </c>
      <c r="E36" s="3" t="s">
        <v>344</v>
      </c>
      <c r="F36" s="3"/>
      <c r="G36" s="3" t="s">
        <v>371</v>
      </c>
      <c r="H36" s="3">
        <v>0</v>
      </c>
      <c r="I36" s="3">
        <v>1.7655002818727199</v>
      </c>
      <c r="J36" s="3">
        <v>1.7741532111565739</v>
      </c>
      <c r="K36" s="11">
        <v>1.8302436550305172</v>
      </c>
      <c r="L36" s="11">
        <v>2.0060467170412868</v>
      </c>
      <c r="M36" s="11">
        <v>2.1135497308860969</v>
      </c>
      <c r="N36" s="11">
        <v>2.1595405730301782</v>
      </c>
      <c r="O36" s="11">
        <v>2.2065321758993148</v>
      </c>
      <c r="P36" s="11">
        <v>2.2545463160468842</v>
      </c>
      <c r="Q36" s="11">
        <v>2.3036052438840642</v>
      </c>
      <c r="R36" s="11">
        <v>2.3537316939909818</v>
      </c>
      <c r="S36" s="11">
        <v>2.4049488956522249</v>
      </c>
      <c r="T36" s="11">
        <v>2.4572805836216176</v>
      </c>
      <c r="U36" s="11">
        <v>2.5107510091212237</v>
      </c>
      <c r="V36" s="11">
        <v>2.565384951079702</v>
      </c>
      <c r="W36" s="11">
        <v>2.6212077276151966</v>
      </c>
      <c r="X36" s="11">
        <v>2.6782452077681036</v>
      </c>
      <c r="Y36" s="11">
        <v>2.7365238234891374</v>
      </c>
      <c r="Z36" s="11">
        <v>2.796070581888261</v>
      </c>
      <c r="AA36" s="11">
        <v>2.8569130777501499</v>
      </c>
      <c r="AB36" s="11">
        <v>2.9190795063219932</v>
      </c>
      <c r="AC36" s="11">
        <v>2.9825986763795593</v>
      </c>
      <c r="AD36" s="11">
        <v>3.0475000235775784</v>
      </c>
      <c r="AE36" s="11">
        <v>3.1138136240906267</v>
      </c>
      <c r="AF36" s="11">
        <v>3.1815702085508386</v>
      </c>
      <c r="AG36" s="11">
        <v>3.2508011762889049</v>
      </c>
      <c r="AH36" s="11">
        <v>3.3215386098849513</v>
      </c>
      <c r="AI36" s="11">
        <v>3.3938152900360476</v>
      </c>
      <c r="AJ36" s="11">
        <v>3.4676647107472323</v>
      </c>
      <c r="AK36" s="11">
        <v>3.5431210948530918</v>
      </c>
      <c r="AL36" s="11">
        <v>3.620219409877095</v>
      </c>
      <c r="AM36" s="11">
        <v>3.6989953842360208</v>
      </c>
      <c r="AN36" s="11">
        <v>3.7794855237969962</v>
      </c>
      <c r="AO36" s="11">
        <v>3.8617271287948185</v>
      </c>
      <c r="AP36" s="11"/>
      <c r="AQ36" s="11"/>
    </row>
    <row r="37" spans="1:43" x14ac:dyDescent="0.4">
      <c r="A37" s="7">
        <v>8</v>
      </c>
      <c r="B37" s="7" t="s">
        <v>146</v>
      </c>
      <c r="C37" s="7" t="s">
        <v>305</v>
      </c>
      <c r="D37" s="7">
        <v>1</v>
      </c>
      <c r="E37" s="7" t="s">
        <v>338</v>
      </c>
      <c r="F37" s="7"/>
      <c r="G37" s="7" t="s">
        <v>385</v>
      </c>
      <c r="H37" s="7">
        <v>0</v>
      </c>
      <c r="I37" s="7">
        <v>1946.7832000000001</v>
      </c>
      <c r="J37" s="3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x14ac:dyDescent="0.4">
      <c r="A38" s="7">
        <v>8</v>
      </c>
      <c r="B38" s="7" t="s">
        <v>146</v>
      </c>
      <c r="C38" s="7" t="s">
        <v>305</v>
      </c>
      <c r="D38" s="7">
        <v>2</v>
      </c>
      <c r="E38" s="7" t="s">
        <v>339</v>
      </c>
      <c r="F38" s="7"/>
      <c r="G38" s="7" t="s">
        <v>385</v>
      </c>
      <c r="H38" s="7">
        <v>0</v>
      </c>
      <c r="I38" s="7">
        <v>7.1443279999999998</v>
      </c>
      <c r="J38" s="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x14ac:dyDescent="0.4">
      <c r="A39" s="7">
        <v>8</v>
      </c>
      <c r="B39" s="7" t="s">
        <v>146</v>
      </c>
      <c r="C39" s="7" t="s">
        <v>305</v>
      </c>
      <c r="D39" s="7">
        <v>3</v>
      </c>
      <c r="E39" s="7" t="s">
        <v>341</v>
      </c>
      <c r="F39" s="7"/>
      <c r="G39" s="7" t="s">
        <v>385</v>
      </c>
      <c r="H39" s="7">
        <v>0</v>
      </c>
      <c r="I39" s="39">
        <v>0</v>
      </c>
      <c r="J39" s="39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29"/>
      <c r="AQ39" s="11"/>
    </row>
    <row r="40" spans="1:43" x14ac:dyDescent="0.4">
      <c r="A40" s="7">
        <v>8</v>
      </c>
      <c r="B40" s="7" t="s">
        <v>146</v>
      </c>
      <c r="C40" s="7" t="s">
        <v>305</v>
      </c>
      <c r="D40" s="7">
        <v>4</v>
      </c>
      <c r="E40" s="7" t="s">
        <v>343</v>
      </c>
      <c r="F40" s="7"/>
      <c r="G40" s="7" t="s">
        <v>371</v>
      </c>
      <c r="H40" s="7">
        <v>0</v>
      </c>
      <c r="I40" s="7">
        <v>999</v>
      </c>
      <c r="J40" s="7">
        <v>999</v>
      </c>
      <c r="K40" s="11">
        <v>999</v>
      </c>
      <c r="L40" s="11">
        <v>999</v>
      </c>
      <c r="M40" s="11">
        <v>999</v>
      </c>
      <c r="N40" s="11">
        <v>999</v>
      </c>
      <c r="O40" s="11">
        <v>999</v>
      </c>
      <c r="P40" s="11">
        <v>999</v>
      </c>
      <c r="Q40" s="11">
        <v>999</v>
      </c>
      <c r="R40" s="11">
        <v>999</v>
      </c>
      <c r="S40" s="11">
        <v>999</v>
      </c>
      <c r="T40" s="11">
        <v>999</v>
      </c>
      <c r="U40" s="11">
        <v>999</v>
      </c>
      <c r="V40" s="11">
        <v>999</v>
      </c>
      <c r="W40" s="11">
        <v>999</v>
      </c>
      <c r="X40" s="11">
        <v>999</v>
      </c>
      <c r="Y40" s="11">
        <v>999</v>
      </c>
      <c r="Z40" s="11">
        <v>999</v>
      </c>
      <c r="AA40" s="11">
        <v>999</v>
      </c>
      <c r="AB40" s="11">
        <v>999</v>
      </c>
      <c r="AC40" s="11">
        <v>999</v>
      </c>
      <c r="AD40" s="11">
        <v>999</v>
      </c>
      <c r="AE40" s="11">
        <v>999</v>
      </c>
      <c r="AF40" s="11">
        <v>999</v>
      </c>
      <c r="AG40" s="11">
        <v>999</v>
      </c>
      <c r="AH40" s="11">
        <v>999</v>
      </c>
      <c r="AI40" s="11">
        <v>999</v>
      </c>
      <c r="AJ40" s="11">
        <v>999</v>
      </c>
      <c r="AK40" s="11">
        <v>999</v>
      </c>
      <c r="AL40" s="11">
        <v>999</v>
      </c>
      <c r="AM40" s="11">
        <v>999</v>
      </c>
      <c r="AN40" s="11">
        <v>999</v>
      </c>
      <c r="AO40" s="11">
        <v>999</v>
      </c>
      <c r="AP40" s="11"/>
      <c r="AQ40" s="11"/>
    </row>
    <row r="41" spans="1:43" x14ac:dyDescent="0.4">
      <c r="A41" s="7">
        <v>8</v>
      </c>
      <c r="B41" s="7" t="s">
        <v>146</v>
      </c>
      <c r="C41" s="7" t="s">
        <v>305</v>
      </c>
      <c r="D41" s="7">
        <v>5</v>
      </c>
      <c r="E41" s="7" t="s">
        <v>344</v>
      </c>
      <c r="F41" s="7"/>
      <c r="G41" s="7" t="s">
        <v>371</v>
      </c>
      <c r="H41" s="7">
        <v>0</v>
      </c>
      <c r="I41" s="7">
        <v>0</v>
      </c>
      <c r="J41" s="7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/>
      <c r="AQ41" s="11"/>
    </row>
    <row r="42" spans="1:43" x14ac:dyDescent="0.4">
      <c r="A42" s="3">
        <v>9</v>
      </c>
      <c r="B42" s="3" t="s">
        <v>147</v>
      </c>
      <c r="C42" s="3" t="s">
        <v>306</v>
      </c>
      <c r="D42" s="3">
        <v>1</v>
      </c>
      <c r="E42" s="3" t="s">
        <v>338</v>
      </c>
      <c r="F42" s="3"/>
      <c r="G42" s="3" t="s">
        <v>385</v>
      </c>
      <c r="H42" s="3">
        <v>0</v>
      </c>
      <c r="I42" s="3">
        <v>1907.0752</v>
      </c>
      <c r="J42" s="2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1:43" x14ac:dyDescent="0.4">
      <c r="A43" s="3">
        <v>9</v>
      </c>
      <c r="B43" s="3" t="s">
        <v>147</v>
      </c>
      <c r="C43" s="3" t="s">
        <v>306</v>
      </c>
      <c r="D43" s="3">
        <v>2</v>
      </c>
      <c r="E43" s="3" t="s">
        <v>339</v>
      </c>
      <c r="F43" s="3"/>
      <c r="G43" s="3" t="s">
        <v>385</v>
      </c>
      <c r="H43" s="3">
        <v>0</v>
      </c>
      <c r="I43" s="3">
        <v>9.3415040000000005</v>
      </c>
      <c r="J43" s="3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x14ac:dyDescent="0.4">
      <c r="A44" s="3">
        <v>9</v>
      </c>
      <c r="B44" s="3" t="s">
        <v>147</v>
      </c>
      <c r="C44" s="3" t="s">
        <v>306</v>
      </c>
      <c r="D44" s="3">
        <v>3</v>
      </c>
      <c r="E44" s="3" t="s">
        <v>341</v>
      </c>
      <c r="F44" s="3"/>
      <c r="G44" s="3" t="s">
        <v>385</v>
      </c>
      <c r="H44" s="3">
        <v>0</v>
      </c>
      <c r="I44" s="37">
        <v>0</v>
      </c>
      <c r="J44" s="37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29"/>
      <c r="AQ44" s="11"/>
    </row>
    <row r="45" spans="1:43" x14ac:dyDescent="0.4">
      <c r="A45" s="3">
        <v>9</v>
      </c>
      <c r="B45" s="3" t="s">
        <v>147</v>
      </c>
      <c r="C45" s="3" t="s">
        <v>306</v>
      </c>
      <c r="D45" s="3">
        <v>4</v>
      </c>
      <c r="E45" s="3" t="s">
        <v>343</v>
      </c>
      <c r="F45" s="3"/>
      <c r="G45" s="3" t="s">
        <v>371</v>
      </c>
      <c r="H45" s="3">
        <v>0</v>
      </c>
      <c r="I45" s="3">
        <v>999</v>
      </c>
      <c r="J45" s="3">
        <v>999</v>
      </c>
      <c r="K45" s="11">
        <v>999</v>
      </c>
      <c r="L45" s="11">
        <v>999</v>
      </c>
      <c r="M45" s="11">
        <v>999</v>
      </c>
      <c r="N45" s="11">
        <v>999</v>
      </c>
      <c r="O45" s="11">
        <v>999</v>
      </c>
      <c r="P45" s="11">
        <v>999</v>
      </c>
      <c r="Q45" s="11">
        <v>999</v>
      </c>
      <c r="R45" s="11">
        <v>999</v>
      </c>
      <c r="S45" s="11">
        <v>999</v>
      </c>
      <c r="T45" s="11">
        <v>999</v>
      </c>
      <c r="U45" s="11">
        <v>999</v>
      </c>
      <c r="V45" s="11">
        <v>999</v>
      </c>
      <c r="W45" s="11">
        <v>999</v>
      </c>
      <c r="X45" s="11">
        <v>999</v>
      </c>
      <c r="Y45" s="11">
        <v>999</v>
      </c>
      <c r="Z45" s="11">
        <v>999</v>
      </c>
      <c r="AA45" s="11">
        <v>999</v>
      </c>
      <c r="AB45" s="11">
        <v>999</v>
      </c>
      <c r="AC45" s="11">
        <v>999</v>
      </c>
      <c r="AD45" s="11">
        <v>999</v>
      </c>
      <c r="AE45" s="11">
        <v>999</v>
      </c>
      <c r="AF45" s="11">
        <v>999</v>
      </c>
      <c r="AG45" s="11">
        <v>999</v>
      </c>
      <c r="AH45" s="11">
        <v>999</v>
      </c>
      <c r="AI45" s="11">
        <v>999</v>
      </c>
      <c r="AJ45" s="11">
        <v>999</v>
      </c>
      <c r="AK45" s="11">
        <v>999</v>
      </c>
      <c r="AL45" s="11">
        <v>999</v>
      </c>
      <c r="AM45" s="11">
        <v>999</v>
      </c>
      <c r="AN45" s="11">
        <v>999</v>
      </c>
      <c r="AO45" s="11">
        <v>999</v>
      </c>
      <c r="AP45" s="11"/>
      <c r="AQ45" s="11"/>
    </row>
    <row r="46" spans="1:43" x14ac:dyDescent="0.4">
      <c r="A46" s="3">
        <v>9</v>
      </c>
      <c r="B46" s="3" t="s">
        <v>147</v>
      </c>
      <c r="C46" s="3" t="s">
        <v>306</v>
      </c>
      <c r="D46" s="3">
        <v>5</v>
      </c>
      <c r="E46" s="3" t="s">
        <v>344</v>
      </c>
      <c r="F46" s="3"/>
      <c r="G46" s="3" t="s">
        <v>371</v>
      </c>
      <c r="H46" s="3">
        <v>0</v>
      </c>
      <c r="I46" s="3">
        <v>0</v>
      </c>
      <c r="J46" s="3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/>
      <c r="AQ46" s="11"/>
    </row>
    <row r="47" spans="1:43" x14ac:dyDescent="0.4">
      <c r="A47" s="7">
        <v>10</v>
      </c>
      <c r="B47" s="7" t="s">
        <v>148</v>
      </c>
      <c r="C47" s="7" t="s">
        <v>307</v>
      </c>
      <c r="D47" s="7">
        <v>1</v>
      </c>
      <c r="E47" s="7" t="s">
        <v>338</v>
      </c>
      <c r="F47" s="7"/>
      <c r="G47" s="7" t="s">
        <v>385</v>
      </c>
      <c r="H47" s="7">
        <v>0</v>
      </c>
      <c r="I47" s="7">
        <v>1600</v>
      </c>
      <c r="J47" s="3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x14ac:dyDescent="0.4">
      <c r="A48" s="7">
        <v>10</v>
      </c>
      <c r="B48" s="7" t="s">
        <v>148</v>
      </c>
      <c r="C48" s="7" t="s">
        <v>307</v>
      </c>
      <c r="D48" s="7">
        <v>2</v>
      </c>
      <c r="E48" s="7" t="s">
        <v>339</v>
      </c>
      <c r="F48" s="7"/>
      <c r="G48" s="7" t="s">
        <v>385</v>
      </c>
      <c r="H48" s="7">
        <v>0</v>
      </c>
      <c r="I48" s="7">
        <v>3.2</v>
      </c>
      <c r="J48" s="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x14ac:dyDescent="0.4">
      <c r="A49" s="7">
        <v>10</v>
      </c>
      <c r="B49" s="7" t="s">
        <v>148</v>
      </c>
      <c r="C49" s="7" t="s">
        <v>307</v>
      </c>
      <c r="D49" s="7">
        <v>3</v>
      </c>
      <c r="E49" s="7" t="s">
        <v>341</v>
      </c>
      <c r="F49" s="7"/>
      <c r="G49" s="7" t="s">
        <v>371</v>
      </c>
      <c r="H49" s="7">
        <v>0</v>
      </c>
      <c r="I49" s="39">
        <v>0.14632534181369411</v>
      </c>
      <c r="J49" s="39">
        <v>0.14632534181369411</v>
      </c>
      <c r="K49" s="38">
        <v>0.14632534181369411</v>
      </c>
      <c r="L49" s="38">
        <v>0.14632534181369411</v>
      </c>
      <c r="M49" s="38">
        <v>0.14632534181369411</v>
      </c>
      <c r="N49" s="38">
        <v>0.14632534181369411</v>
      </c>
      <c r="O49" s="38">
        <v>0.14632534181369411</v>
      </c>
      <c r="P49" s="38">
        <v>0.14632534181369411</v>
      </c>
      <c r="Q49" s="38">
        <v>0.14632534181369411</v>
      </c>
      <c r="R49" s="38">
        <v>0.14632534181369411</v>
      </c>
      <c r="S49" s="38">
        <v>0.14632534181369411</v>
      </c>
      <c r="T49" s="38">
        <v>0.14632534181369411</v>
      </c>
      <c r="U49" s="38">
        <v>0.14632534181369411</v>
      </c>
      <c r="V49" s="38">
        <v>0.14632534181369411</v>
      </c>
      <c r="W49" s="38">
        <v>0.14632534181369411</v>
      </c>
      <c r="X49" s="38">
        <v>0.14632534181369411</v>
      </c>
      <c r="Y49" s="38">
        <v>0.14632534181369411</v>
      </c>
      <c r="Z49" s="38">
        <v>0.14632534181369411</v>
      </c>
      <c r="AA49" s="38">
        <v>0.14632534181369411</v>
      </c>
      <c r="AB49" s="38">
        <v>0.14632534181369411</v>
      </c>
      <c r="AC49" s="38">
        <v>0.14632534181369411</v>
      </c>
      <c r="AD49" s="38">
        <v>0.14632534181369411</v>
      </c>
      <c r="AE49" s="38">
        <v>0.14632534181369411</v>
      </c>
      <c r="AF49" s="38">
        <v>0.14632534181369411</v>
      </c>
      <c r="AG49" s="38">
        <v>0.14632534181369411</v>
      </c>
      <c r="AH49" s="38">
        <v>0.14632534181369411</v>
      </c>
      <c r="AI49" s="38">
        <v>0.14632534181369411</v>
      </c>
      <c r="AJ49" s="38">
        <v>0.14632534181369411</v>
      </c>
      <c r="AK49" s="38">
        <v>0.14632534181369411</v>
      </c>
      <c r="AL49" s="38">
        <v>0.14632534181369411</v>
      </c>
      <c r="AM49" s="38">
        <v>0.14632534181369411</v>
      </c>
      <c r="AN49" s="38">
        <v>0.14632534181369411</v>
      </c>
      <c r="AO49" s="38">
        <v>0.14632534181369411</v>
      </c>
      <c r="AP49" s="29"/>
      <c r="AQ49" s="11"/>
    </row>
    <row r="50" spans="1:43" x14ac:dyDescent="0.4">
      <c r="A50" s="7">
        <v>10</v>
      </c>
      <c r="B50" s="7" t="s">
        <v>148</v>
      </c>
      <c r="C50" s="7" t="s">
        <v>307</v>
      </c>
      <c r="D50" s="7">
        <v>4</v>
      </c>
      <c r="E50" s="7" t="s">
        <v>343</v>
      </c>
      <c r="F50" s="7"/>
      <c r="G50" s="7" t="s">
        <v>371</v>
      </c>
      <c r="H50" s="7">
        <v>0</v>
      </c>
      <c r="I50" s="7">
        <v>2.8276281508462922</v>
      </c>
      <c r="J50" s="7">
        <v>2.8414866965976153</v>
      </c>
      <c r="K50" s="11">
        <v>2.9313212436208484</v>
      </c>
      <c r="L50" s="11">
        <v>3.2128877164504841</v>
      </c>
      <c r="M50" s="11">
        <v>3.3850647199715276</v>
      </c>
      <c r="N50" s="11">
        <v>3.4587237282781085</v>
      </c>
      <c r="O50" s="11">
        <v>3.5339855566054399</v>
      </c>
      <c r="P50" s="11">
        <v>3.6108850823171745</v>
      </c>
      <c r="Q50" s="11">
        <v>3.6894579417083961</v>
      </c>
      <c r="R50" s="11">
        <v>3.7697405465199716</v>
      </c>
      <c r="S50" s="11">
        <v>3.8517701008122458</v>
      </c>
      <c r="T50" s="11">
        <v>3.9355846182059202</v>
      </c>
      <c r="U50" s="11">
        <v>4.021222939498081</v>
      </c>
      <c r="V50" s="11">
        <v>4.1087247506615592</v>
      </c>
      <c r="W50" s="11">
        <v>4.1981306012359552</v>
      </c>
      <c r="X50" s="11">
        <v>4.2894819231188492</v>
      </c>
      <c r="Y50" s="11">
        <v>4.3828210497659157</v>
      </c>
      <c r="Z50" s="11">
        <v>4.4781912358088221</v>
      </c>
      <c r="AA50" s="11">
        <v>4.5756366771000216</v>
      </c>
      <c r="AB50" s="11">
        <v>4.675202531193718</v>
      </c>
      <c r="AC50" s="11">
        <v>4.7769349382724933</v>
      </c>
      <c r="AD50" s="11">
        <v>4.8808810425293032</v>
      </c>
      <c r="AE50" s="11">
        <v>4.9870890140147406</v>
      </c>
      <c r="AF50" s="11">
        <v>5.0956080709597007</v>
      </c>
      <c r="AG50" s="11">
        <v>5.2064885025837837</v>
      </c>
      <c r="AH50" s="11">
        <v>5.3197816924000065</v>
      </c>
      <c r="AI50" s="11">
        <v>5.4355401420266309</v>
      </c>
      <c r="AJ50" s="11">
        <v>5.5538174955171309</v>
      </c>
      <c r="AK50" s="11">
        <v>5.6746685642195835</v>
      </c>
      <c r="AL50" s="11">
        <v>5.7981493521770018</v>
      </c>
      <c r="AM50" s="11">
        <v>5.9243170820803739</v>
      </c>
      <c r="AN50" s="11">
        <v>6.0532302217864418</v>
      </c>
      <c r="AO50" s="11">
        <v>6.1849485114125162</v>
      </c>
      <c r="AP50" s="11"/>
      <c r="AQ50" s="11"/>
    </row>
    <row r="51" spans="1:43" x14ac:dyDescent="0.4">
      <c r="A51" s="7">
        <v>10</v>
      </c>
      <c r="B51" s="7" t="s">
        <v>148</v>
      </c>
      <c r="C51" s="7" t="s">
        <v>307</v>
      </c>
      <c r="D51" s="7">
        <v>5</v>
      </c>
      <c r="E51" s="7" t="s">
        <v>344</v>
      </c>
      <c r="F51" s="7"/>
      <c r="G51" s="7" t="s">
        <v>371</v>
      </c>
      <c r="H51" s="7">
        <v>0</v>
      </c>
      <c r="I51" s="7">
        <v>2.8248005226954458</v>
      </c>
      <c r="J51" s="7">
        <v>2.8386452099010175</v>
      </c>
      <c r="K51" s="11">
        <v>2.9283899223772276</v>
      </c>
      <c r="L51" s="11">
        <v>3.2096748287340335</v>
      </c>
      <c r="M51" s="11">
        <v>3.3816796552515562</v>
      </c>
      <c r="N51" s="11">
        <v>3.4552650045498305</v>
      </c>
      <c r="O51" s="11">
        <v>3.5304515710488347</v>
      </c>
      <c r="P51" s="11">
        <v>3.6072741972348572</v>
      </c>
      <c r="Q51" s="11">
        <v>3.6857684837666875</v>
      </c>
      <c r="R51" s="11">
        <v>3.7659708059734518</v>
      </c>
      <c r="S51" s="11">
        <v>3.8479183307114337</v>
      </c>
      <c r="T51" s="11">
        <v>3.9316490335877141</v>
      </c>
      <c r="U51" s="11">
        <v>4.0172017165585832</v>
      </c>
      <c r="V51" s="11">
        <v>4.1046160259108975</v>
      </c>
      <c r="W51" s="11">
        <v>4.193932470634719</v>
      </c>
      <c r="X51" s="11">
        <v>4.2851924411957301</v>
      </c>
      <c r="Y51" s="11">
        <v>4.3784382287161501</v>
      </c>
      <c r="Z51" s="11">
        <v>4.4737130445730129</v>
      </c>
      <c r="AA51" s="11">
        <v>4.5710610404229213</v>
      </c>
      <c r="AB51" s="11">
        <v>4.6705273286625246</v>
      </c>
      <c r="AC51" s="11">
        <v>4.772158003334221</v>
      </c>
      <c r="AD51" s="11">
        <v>4.8760001614867736</v>
      </c>
      <c r="AE51" s="11">
        <v>4.9821019250007259</v>
      </c>
      <c r="AF51" s="11">
        <v>5.090512462888741</v>
      </c>
      <c r="AG51" s="11">
        <v>5.2012820140812002</v>
      </c>
      <c r="AH51" s="11">
        <v>5.3144619107076068</v>
      </c>
      <c r="AI51" s="11">
        <v>5.4301046018846044</v>
      </c>
      <c r="AJ51" s="11">
        <v>5.5482636780216135</v>
      </c>
      <c r="AK51" s="11">
        <v>5.6689938956553636</v>
      </c>
      <c r="AL51" s="11">
        <v>5.7923512028248245</v>
      </c>
      <c r="AM51" s="11">
        <v>5.9183927649982939</v>
      </c>
      <c r="AN51" s="11">
        <v>6.0471769915646556</v>
      </c>
      <c r="AO51" s="11">
        <v>6.1787635629011035</v>
      </c>
      <c r="AP51" s="11"/>
      <c r="AQ51" s="11"/>
    </row>
    <row r="52" spans="1:43" x14ac:dyDescent="0.4">
      <c r="A52" s="3">
        <v>11</v>
      </c>
      <c r="B52" s="3" t="s">
        <v>149</v>
      </c>
      <c r="C52" s="3" t="s">
        <v>308</v>
      </c>
      <c r="D52" s="3">
        <v>1</v>
      </c>
      <c r="E52" s="3" t="s">
        <v>338</v>
      </c>
      <c r="F52" s="3"/>
      <c r="G52" s="3" t="s">
        <v>385</v>
      </c>
      <c r="H52" s="3">
        <v>0</v>
      </c>
      <c r="I52" s="3">
        <v>1688.44</v>
      </c>
      <c r="J52" s="27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x14ac:dyDescent="0.4">
      <c r="A53" s="3">
        <v>11</v>
      </c>
      <c r="B53" s="3" t="s">
        <v>149</v>
      </c>
      <c r="C53" s="3" t="s">
        <v>308</v>
      </c>
      <c r="D53" s="3">
        <v>2</v>
      </c>
      <c r="E53" s="3" t="s">
        <v>339</v>
      </c>
      <c r="F53" s="3"/>
      <c r="G53" s="3" t="s">
        <v>385</v>
      </c>
      <c r="H53" s="3">
        <v>0</v>
      </c>
      <c r="I53" s="3">
        <v>4.9556000000000004</v>
      </c>
      <c r="J53" s="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x14ac:dyDescent="0.4">
      <c r="A54" s="3">
        <v>11</v>
      </c>
      <c r="B54" s="3" t="s">
        <v>149</v>
      </c>
      <c r="C54" s="3" t="s">
        <v>308</v>
      </c>
      <c r="D54" s="3">
        <v>3</v>
      </c>
      <c r="E54" s="3" t="s">
        <v>341</v>
      </c>
      <c r="F54" s="3"/>
      <c r="G54" s="3" t="s">
        <v>385</v>
      </c>
      <c r="H54" s="3">
        <v>0</v>
      </c>
      <c r="I54" s="37">
        <v>0</v>
      </c>
      <c r="J54" s="37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29"/>
      <c r="AQ54" s="11"/>
    </row>
    <row r="55" spans="1:43" x14ac:dyDescent="0.4">
      <c r="A55" s="3">
        <v>11</v>
      </c>
      <c r="B55" s="3" t="s">
        <v>149</v>
      </c>
      <c r="C55" s="3" t="s">
        <v>308</v>
      </c>
      <c r="D55" s="3">
        <v>4</v>
      </c>
      <c r="E55" s="3" t="s">
        <v>343</v>
      </c>
      <c r="F55" s="3"/>
      <c r="G55" s="3" t="s">
        <v>371</v>
      </c>
      <c r="H55" s="3">
        <v>0</v>
      </c>
      <c r="I55" s="3">
        <v>999</v>
      </c>
      <c r="J55" s="3">
        <v>999</v>
      </c>
      <c r="K55" s="11">
        <v>999</v>
      </c>
      <c r="L55" s="11">
        <v>999</v>
      </c>
      <c r="M55" s="11">
        <v>999</v>
      </c>
      <c r="N55" s="11">
        <v>999</v>
      </c>
      <c r="O55" s="11">
        <v>999</v>
      </c>
      <c r="P55" s="11">
        <v>999</v>
      </c>
      <c r="Q55" s="11">
        <v>999</v>
      </c>
      <c r="R55" s="11">
        <v>999</v>
      </c>
      <c r="S55" s="11">
        <v>999</v>
      </c>
      <c r="T55" s="11">
        <v>999</v>
      </c>
      <c r="U55" s="11">
        <v>999</v>
      </c>
      <c r="V55" s="11">
        <v>999</v>
      </c>
      <c r="W55" s="11">
        <v>999</v>
      </c>
      <c r="X55" s="11">
        <v>999</v>
      </c>
      <c r="Y55" s="11">
        <v>999</v>
      </c>
      <c r="Z55" s="11">
        <v>999</v>
      </c>
      <c r="AA55" s="11">
        <v>999</v>
      </c>
      <c r="AB55" s="11">
        <v>999</v>
      </c>
      <c r="AC55" s="11">
        <v>999</v>
      </c>
      <c r="AD55" s="11">
        <v>999</v>
      </c>
      <c r="AE55" s="11">
        <v>999</v>
      </c>
      <c r="AF55" s="11">
        <v>999</v>
      </c>
      <c r="AG55" s="11">
        <v>999</v>
      </c>
      <c r="AH55" s="11">
        <v>999</v>
      </c>
      <c r="AI55" s="11">
        <v>999</v>
      </c>
      <c r="AJ55" s="11">
        <v>999</v>
      </c>
      <c r="AK55" s="11">
        <v>999</v>
      </c>
      <c r="AL55" s="11">
        <v>999</v>
      </c>
      <c r="AM55" s="11">
        <v>999</v>
      </c>
      <c r="AN55" s="11">
        <v>999</v>
      </c>
      <c r="AO55" s="11">
        <v>999</v>
      </c>
      <c r="AP55" s="11"/>
      <c r="AQ55" s="11"/>
    </row>
    <row r="56" spans="1:43" x14ac:dyDescent="0.4">
      <c r="A56" s="3">
        <v>11</v>
      </c>
      <c r="B56" s="3" t="s">
        <v>149</v>
      </c>
      <c r="C56" s="3" t="s">
        <v>308</v>
      </c>
      <c r="D56" s="3">
        <v>5</v>
      </c>
      <c r="E56" s="3" t="s">
        <v>344</v>
      </c>
      <c r="F56" s="3"/>
      <c r="G56" s="3" t="s">
        <v>371</v>
      </c>
      <c r="H56" s="3">
        <v>0</v>
      </c>
      <c r="I56" s="3">
        <v>0</v>
      </c>
      <c r="J56" s="3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/>
      <c r="AQ56" s="11"/>
    </row>
    <row r="57" spans="1:43" x14ac:dyDescent="0.4">
      <c r="A57" s="7">
        <v>12</v>
      </c>
      <c r="B57" s="7" t="s">
        <v>150</v>
      </c>
      <c r="C57" s="7" t="s">
        <v>309</v>
      </c>
      <c r="D57" s="7">
        <v>1</v>
      </c>
      <c r="E57" s="7" t="s">
        <v>338</v>
      </c>
      <c r="F57" s="7"/>
      <c r="G57" s="7" t="s">
        <v>385</v>
      </c>
      <c r="H57" s="7">
        <v>0</v>
      </c>
      <c r="I57" s="7">
        <v>1682.7249999999999</v>
      </c>
      <c r="J57" s="3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x14ac:dyDescent="0.4">
      <c r="A58" s="7">
        <v>12</v>
      </c>
      <c r="B58" s="7" t="s">
        <v>150</v>
      </c>
      <c r="C58" s="7" t="s">
        <v>309</v>
      </c>
      <c r="D58" s="7">
        <v>2</v>
      </c>
      <c r="E58" s="7" t="s">
        <v>339</v>
      </c>
      <c r="F58" s="7"/>
      <c r="G58" s="7" t="s">
        <v>385</v>
      </c>
      <c r="H58" s="7">
        <v>0</v>
      </c>
      <c r="I58" s="7">
        <v>4.8544999999999998</v>
      </c>
      <c r="J58" s="7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1:43" x14ac:dyDescent="0.4">
      <c r="A59" s="7">
        <v>12</v>
      </c>
      <c r="B59" s="7" t="s">
        <v>150</v>
      </c>
      <c r="C59" s="7" t="s">
        <v>309</v>
      </c>
      <c r="D59" s="7">
        <v>3</v>
      </c>
      <c r="E59" s="7" t="s">
        <v>341</v>
      </c>
      <c r="F59" s="7"/>
      <c r="G59" s="7" t="s">
        <v>385</v>
      </c>
      <c r="H59" s="7">
        <v>0</v>
      </c>
      <c r="I59" s="39">
        <v>0</v>
      </c>
      <c r="J59" s="39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29"/>
      <c r="AQ59" s="11"/>
    </row>
    <row r="60" spans="1:43" x14ac:dyDescent="0.4">
      <c r="A60" s="7">
        <v>12</v>
      </c>
      <c r="B60" s="7" t="s">
        <v>150</v>
      </c>
      <c r="C60" s="7" t="s">
        <v>309</v>
      </c>
      <c r="D60" s="7">
        <v>4</v>
      </c>
      <c r="E60" s="7" t="s">
        <v>343</v>
      </c>
      <c r="F60" s="7"/>
      <c r="G60" s="7" t="s">
        <v>371</v>
      </c>
      <c r="H60" s="7">
        <v>0</v>
      </c>
      <c r="I60" s="7">
        <v>999</v>
      </c>
      <c r="J60" s="7">
        <v>999</v>
      </c>
      <c r="K60" s="11">
        <v>999</v>
      </c>
      <c r="L60" s="11">
        <v>999</v>
      </c>
      <c r="M60" s="11">
        <v>999</v>
      </c>
      <c r="N60" s="11">
        <v>999</v>
      </c>
      <c r="O60" s="11">
        <v>999</v>
      </c>
      <c r="P60" s="11">
        <v>999</v>
      </c>
      <c r="Q60" s="11">
        <v>999</v>
      </c>
      <c r="R60" s="11">
        <v>999</v>
      </c>
      <c r="S60" s="11">
        <v>999</v>
      </c>
      <c r="T60" s="11">
        <v>999</v>
      </c>
      <c r="U60" s="11">
        <v>999</v>
      </c>
      <c r="V60" s="11">
        <v>999</v>
      </c>
      <c r="W60" s="11">
        <v>999</v>
      </c>
      <c r="X60" s="11">
        <v>999</v>
      </c>
      <c r="Y60" s="11">
        <v>999</v>
      </c>
      <c r="Z60" s="11">
        <v>999</v>
      </c>
      <c r="AA60" s="11">
        <v>999</v>
      </c>
      <c r="AB60" s="11">
        <v>999</v>
      </c>
      <c r="AC60" s="11">
        <v>999</v>
      </c>
      <c r="AD60" s="11">
        <v>999</v>
      </c>
      <c r="AE60" s="11">
        <v>999</v>
      </c>
      <c r="AF60" s="11">
        <v>999</v>
      </c>
      <c r="AG60" s="11">
        <v>999</v>
      </c>
      <c r="AH60" s="11">
        <v>999</v>
      </c>
      <c r="AI60" s="11">
        <v>999</v>
      </c>
      <c r="AJ60" s="11">
        <v>999</v>
      </c>
      <c r="AK60" s="11">
        <v>999</v>
      </c>
      <c r="AL60" s="11">
        <v>999</v>
      </c>
      <c r="AM60" s="11">
        <v>999</v>
      </c>
      <c r="AN60" s="11">
        <v>999</v>
      </c>
      <c r="AO60" s="11">
        <v>999</v>
      </c>
      <c r="AP60" s="11"/>
      <c r="AQ60" s="11"/>
    </row>
    <row r="61" spans="1:43" x14ac:dyDescent="0.4">
      <c r="A61" s="7">
        <v>12</v>
      </c>
      <c r="B61" s="7" t="s">
        <v>150</v>
      </c>
      <c r="C61" s="7" t="s">
        <v>309</v>
      </c>
      <c r="D61" s="7">
        <v>5</v>
      </c>
      <c r="E61" s="7" t="s">
        <v>344</v>
      </c>
      <c r="F61" s="7"/>
      <c r="G61" s="7" t="s">
        <v>371</v>
      </c>
      <c r="H61" s="7">
        <v>0</v>
      </c>
      <c r="I61" s="7">
        <v>0</v>
      </c>
      <c r="J61" s="7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/>
      <c r="AQ61" s="11"/>
    </row>
    <row r="62" spans="1:43" x14ac:dyDescent="0.4">
      <c r="A62" s="3">
        <v>13</v>
      </c>
      <c r="B62" s="3" t="s">
        <v>151</v>
      </c>
      <c r="C62" s="3" t="s">
        <v>310</v>
      </c>
      <c r="D62" s="3">
        <v>1</v>
      </c>
      <c r="E62" s="3" t="s">
        <v>338</v>
      </c>
      <c r="F62" s="3"/>
      <c r="G62" s="3" t="s">
        <v>385</v>
      </c>
      <c r="H62" s="3">
        <v>0</v>
      </c>
      <c r="I62" s="3">
        <v>1654.5</v>
      </c>
      <c r="J62" s="27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x14ac:dyDescent="0.4">
      <c r="A63" s="3">
        <v>13</v>
      </c>
      <c r="B63" s="3" t="s">
        <v>151</v>
      </c>
      <c r="C63" s="3" t="s">
        <v>310</v>
      </c>
      <c r="D63" s="3">
        <v>2</v>
      </c>
      <c r="E63" s="3" t="s">
        <v>339</v>
      </c>
      <c r="F63" s="3"/>
      <c r="G63" s="3" t="s">
        <v>385</v>
      </c>
      <c r="H63" s="3">
        <v>0</v>
      </c>
      <c r="I63" s="3">
        <v>66.180000000000007</v>
      </c>
      <c r="J63" s="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x14ac:dyDescent="0.4">
      <c r="A64" s="3">
        <v>13</v>
      </c>
      <c r="B64" s="50" t="s">
        <v>151</v>
      </c>
      <c r="C64" s="50" t="s">
        <v>310</v>
      </c>
      <c r="D64" s="50">
        <v>3</v>
      </c>
      <c r="E64" s="50" t="s">
        <v>341</v>
      </c>
      <c r="F64" s="50"/>
      <c r="G64" s="50" t="s">
        <v>385</v>
      </c>
      <c r="H64" s="50">
        <v>0</v>
      </c>
      <c r="I64" s="51">
        <v>0</v>
      </c>
      <c r="J64" s="37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29"/>
      <c r="AQ64" s="11"/>
    </row>
    <row r="65" spans="1:43" x14ac:dyDescent="0.4">
      <c r="A65" s="3">
        <v>13</v>
      </c>
      <c r="B65" s="3" t="s">
        <v>151</v>
      </c>
      <c r="C65" s="3" t="s">
        <v>310</v>
      </c>
      <c r="D65" s="3">
        <v>4</v>
      </c>
      <c r="E65" s="3" t="s">
        <v>343</v>
      </c>
      <c r="F65" s="3"/>
      <c r="G65" s="3" t="s">
        <v>371</v>
      </c>
      <c r="H65" s="3">
        <v>0</v>
      </c>
      <c r="I65" s="3">
        <v>999</v>
      </c>
      <c r="J65" s="3">
        <v>999</v>
      </c>
      <c r="K65" s="11">
        <v>999</v>
      </c>
      <c r="L65" s="11">
        <v>999</v>
      </c>
      <c r="M65" s="11">
        <v>999</v>
      </c>
      <c r="N65" s="11">
        <v>999</v>
      </c>
      <c r="O65" s="11">
        <v>999</v>
      </c>
      <c r="P65" s="11">
        <v>999</v>
      </c>
      <c r="Q65" s="11">
        <v>999</v>
      </c>
      <c r="R65" s="11">
        <v>999</v>
      </c>
      <c r="S65" s="11">
        <v>999</v>
      </c>
      <c r="T65" s="11">
        <v>999</v>
      </c>
      <c r="U65" s="11">
        <v>999</v>
      </c>
      <c r="V65" s="11">
        <v>999</v>
      </c>
      <c r="W65" s="11">
        <v>999</v>
      </c>
      <c r="X65" s="11">
        <v>999</v>
      </c>
      <c r="Y65" s="11">
        <v>999</v>
      </c>
      <c r="Z65" s="11">
        <v>999</v>
      </c>
      <c r="AA65" s="11">
        <v>999</v>
      </c>
      <c r="AB65" s="11">
        <v>999</v>
      </c>
      <c r="AC65" s="11">
        <v>999</v>
      </c>
      <c r="AD65" s="11">
        <v>999</v>
      </c>
      <c r="AE65" s="11">
        <v>999</v>
      </c>
      <c r="AF65" s="11">
        <v>999</v>
      </c>
      <c r="AG65" s="11">
        <v>999</v>
      </c>
      <c r="AH65" s="11">
        <v>999</v>
      </c>
      <c r="AI65" s="11">
        <v>999</v>
      </c>
      <c r="AJ65" s="11">
        <v>999</v>
      </c>
      <c r="AK65" s="11">
        <v>999</v>
      </c>
      <c r="AL65" s="11">
        <v>999</v>
      </c>
      <c r="AM65" s="11">
        <v>999</v>
      </c>
      <c r="AN65" s="11">
        <v>999</v>
      </c>
      <c r="AO65" s="11">
        <v>999</v>
      </c>
      <c r="AP65" s="11"/>
      <c r="AQ65" s="11"/>
    </row>
    <row r="66" spans="1:43" x14ac:dyDescent="0.4">
      <c r="A66" s="3">
        <v>13</v>
      </c>
      <c r="B66" s="3" t="s">
        <v>151</v>
      </c>
      <c r="C66" s="3" t="s">
        <v>310</v>
      </c>
      <c r="D66" s="3">
        <v>5</v>
      </c>
      <c r="E66" s="3" t="s">
        <v>344</v>
      </c>
      <c r="F66" s="3"/>
      <c r="G66" s="3" t="s">
        <v>371</v>
      </c>
      <c r="H66" s="3">
        <v>0</v>
      </c>
      <c r="I66" s="3">
        <v>0</v>
      </c>
      <c r="J66" s="3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/>
      <c r="AQ66" s="11"/>
    </row>
    <row r="67" spans="1:43" x14ac:dyDescent="0.4">
      <c r="A67" s="7">
        <v>14</v>
      </c>
      <c r="B67" s="7" t="s">
        <v>152</v>
      </c>
      <c r="C67" s="7" t="s">
        <v>311</v>
      </c>
      <c r="D67" s="7">
        <v>1</v>
      </c>
      <c r="E67" s="7" t="s">
        <v>338</v>
      </c>
      <c r="F67" s="7"/>
      <c r="G67" s="7" t="s">
        <v>385</v>
      </c>
      <c r="H67" s="7">
        <v>0</v>
      </c>
      <c r="I67" s="7">
        <v>1323.6000000000001</v>
      </c>
      <c r="J67" s="3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3" x14ac:dyDescent="0.4">
      <c r="A68" s="7">
        <v>14</v>
      </c>
      <c r="B68" s="7" t="s">
        <v>152</v>
      </c>
      <c r="C68" s="7" t="s">
        <v>311</v>
      </c>
      <c r="D68" s="7">
        <v>2</v>
      </c>
      <c r="E68" s="7" t="s">
        <v>339</v>
      </c>
      <c r="F68" s="7"/>
      <c r="G68" s="7" t="s">
        <v>385</v>
      </c>
      <c r="H68" s="7">
        <v>0</v>
      </c>
      <c r="I68" s="7">
        <v>4.4208240000000005</v>
      </c>
      <c r="J68" s="7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1:43" x14ac:dyDescent="0.4">
      <c r="A69" s="7">
        <v>14</v>
      </c>
      <c r="B69" s="52" t="s">
        <v>152</v>
      </c>
      <c r="C69" s="52" t="s">
        <v>311</v>
      </c>
      <c r="D69" s="52">
        <v>3</v>
      </c>
      <c r="E69" s="52" t="s">
        <v>341</v>
      </c>
      <c r="F69" s="52"/>
      <c r="G69" s="52" t="s">
        <v>385</v>
      </c>
      <c r="H69" s="52">
        <v>0</v>
      </c>
      <c r="I69" s="53">
        <v>0</v>
      </c>
      <c r="J69" s="39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29"/>
      <c r="AQ69" s="11"/>
    </row>
    <row r="70" spans="1:43" x14ac:dyDescent="0.4">
      <c r="A70" s="7">
        <v>14</v>
      </c>
      <c r="B70" s="7" t="s">
        <v>152</v>
      </c>
      <c r="C70" s="7" t="s">
        <v>311</v>
      </c>
      <c r="D70" s="7">
        <v>4</v>
      </c>
      <c r="E70" s="7" t="s">
        <v>343</v>
      </c>
      <c r="F70" s="7"/>
      <c r="G70" s="7" t="s">
        <v>371</v>
      </c>
      <c r="H70" s="7">
        <v>0</v>
      </c>
      <c r="I70" s="7">
        <v>999</v>
      </c>
      <c r="J70" s="7">
        <v>999</v>
      </c>
      <c r="K70" s="11">
        <v>999</v>
      </c>
      <c r="L70" s="11">
        <v>999</v>
      </c>
      <c r="M70" s="11">
        <v>999</v>
      </c>
      <c r="N70" s="11">
        <v>999</v>
      </c>
      <c r="O70" s="11">
        <v>999</v>
      </c>
      <c r="P70" s="11">
        <v>999</v>
      </c>
      <c r="Q70" s="11">
        <v>999</v>
      </c>
      <c r="R70" s="11">
        <v>999</v>
      </c>
      <c r="S70" s="11">
        <v>999</v>
      </c>
      <c r="T70" s="11">
        <v>999</v>
      </c>
      <c r="U70" s="11">
        <v>999</v>
      </c>
      <c r="V70" s="11">
        <v>999</v>
      </c>
      <c r="W70" s="11">
        <v>999</v>
      </c>
      <c r="X70" s="11">
        <v>999</v>
      </c>
      <c r="Y70" s="11">
        <v>999</v>
      </c>
      <c r="Z70" s="11">
        <v>999</v>
      </c>
      <c r="AA70" s="11">
        <v>999</v>
      </c>
      <c r="AB70" s="11">
        <v>999</v>
      </c>
      <c r="AC70" s="11">
        <v>999</v>
      </c>
      <c r="AD70" s="11">
        <v>999</v>
      </c>
      <c r="AE70" s="11">
        <v>999</v>
      </c>
      <c r="AF70" s="11">
        <v>999</v>
      </c>
      <c r="AG70" s="11">
        <v>999</v>
      </c>
      <c r="AH70" s="11">
        <v>999</v>
      </c>
      <c r="AI70" s="11">
        <v>999</v>
      </c>
      <c r="AJ70" s="11">
        <v>999</v>
      </c>
      <c r="AK70" s="11">
        <v>999</v>
      </c>
      <c r="AL70" s="11">
        <v>999</v>
      </c>
      <c r="AM70" s="11">
        <v>999</v>
      </c>
      <c r="AN70" s="11">
        <v>999</v>
      </c>
      <c r="AO70" s="11">
        <v>999</v>
      </c>
      <c r="AP70" s="11"/>
      <c r="AQ70" s="11"/>
    </row>
    <row r="71" spans="1:43" x14ac:dyDescent="0.4">
      <c r="A71" s="7">
        <v>14</v>
      </c>
      <c r="B71" s="7" t="s">
        <v>152</v>
      </c>
      <c r="C71" s="7" t="s">
        <v>311</v>
      </c>
      <c r="D71" s="7">
        <v>5</v>
      </c>
      <c r="E71" s="7" t="s">
        <v>344</v>
      </c>
      <c r="F71" s="7"/>
      <c r="G71" s="7" t="s">
        <v>371</v>
      </c>
      <c r="H71" s="7">
        <v>0</v>
      </c>
      <c r="I71" s="7">
        <v>0</v>
      </c>
      <c r="J71" s="7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/>
      <c r="AQ71" s="11"/>
    </row>
    <row r="72" spans="1:43" x14ac:dyDescent="0.4">
      <c r="A72" s="3">
        <v>15</v>
      </c>
      <c r="B72" s="3" t="s">
        <v>153</v>
      </c>
      <c r="C72" s="3" t="s">
        <v>312</v>
      </c>
      <c r="D72" s="3">
        <v>1</v>
      </c>
      <c r="E72" s="3" t="s">
        <v>338</v>
      </c>
      <c r="F72" s="3"/>
      <c r="G72" s="3" t="s">
        <v>385</v>
      </c>
      <c r="H72" s="3">
        <v>0</v>
      </c>
      <c r="I72" s="3">
        <v>968.87520000000006</v>
      </c>
      <c r="J72" s="27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1:43" x14ac:dyDescent="0.4">
      <c r="A73" s="3">
        <v>15</v>
      </c>
      <c r="B73" s="3" t="s">
        <v>153</v>
      </c>
      <c r="C73" s="3" t="s">
        <v>312</v>
      </c>
      <c r="D73" s="3">
        <v>2</v>
      </c>
      <c r="E73" s="3" t="s">
        <v>339</v>
      </c>
      <c r="F73" s="3"/>
      <c r="G73" s="3" t="s">
        <v>385</v>
      </c>
      <c r="H73" s="3">
        <v>0</v>
      </c>
      <c r="I73" s="4">
        <v>19.377500000000001</v>
      </c>
      <c r="J73" s="3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1:43" x14ac:dyDescent="0.4">
      <c r="A74" s="3">
        <v>15</v>
      </c>
      <c r="B74" s="50" t="s">
        <v>153</v>
      </c>
      <c r="C74" s="50" t="s">
        <v>312</v>
      </c>
      <c r="D74" s="50">
        <v>3</v>
      </c>
      <c r="E74" s="50" t="s">
        <v>341</v>
      </c>
      <c r="F74" s="50"/>
      <c r="G74" s="50" t="s">
        <v>385</v>
      </c>
      <c r="H74" s="50">
        <v>0</v>
      </c>
      <c r="I74" s="51">
        <v>0</v>
      </c>
      <c r="J74" s="37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29"/>
      <c r="AQ74" s="11"/>
    </row>
    <row r="75" spans="1:43" x14ac:dyDescent="0.4">
      <c r="A75" s="3">
        <v>15</v>
      </c>
      <c r="B75" s="3" t="s">
        <v>153</v>
      </c>
      <c r="C75" s="3" t="s">
        <v>312</v>
      </c>
      <c r="D75" s="3">
        <v>4</v>
      </c>
      <c r="E75" s="3" t="s">
        <v>343</v>
      </c>
      <c r="F75" s="3"/>
      <c r="G75" s="3" t="s">
        <v>371</v>
      </c>
      <c r="H75" s="3">
        <v>0</v>
      </c>
      <c r="I75" s="3">
        <v>999</v>
      </c>
      <c r="J75" s="3">
        <v>999</v>
      </c>
      <c r="K75" s="11">
        <v>999</v>
      </c>
      <c r="L75" s="11">
        <v>999</v>
      </c>
      <c r="M75" s="11">
        <v>999</v>
      </c>
      <c r="N75" s="11">
        <v>999</v>
      </c>
      <c r="O75" s="11">
        <v>999</v>
      </c>
      <c r="P75" s="11">
        <v>999</v>
      </c>
      <c r="Q75" s="11">
        <v>999</v>
      </c>
      <c r="R75" s="11">
        <v>999</v>
      </c>
      <c r="S75" s="11">
        <v>999</v>
      </c>
      <c r="T75" s="11">
        <v>999</v>
      </c>
      <c r="U75" s="11">
        <v>999</v>
      </c>
      <c r="V75" s="11">
        <v>999</v>
      </c>
      <c r="W75" s="11">
        <v>999</v>
      </c>
      <c r="X75" s="11">
        <v>999</v>
      </c>
      <c r="Y75" s="11">
        <v>999</v>
      </c>
      <c r="Z75" s="11">
        <v>999</v>
      </c>
      <c r="AA75" s="11">
        <v>999</v>
      </c>
      <c r="AB75" s="11">
        <v>999</v>
      </c>
      <c r="AC75" s="11">
        <v>999</v>
      </c>
      <c r="AD75" s="11">
        <v>999</v>
      </c>
      <c r="AE75" s="11">
        <v>999</v>
      </c>
      <c r="AF75" s="11">
        <v>999</v>
      </c>
      <c r="AG75" s="11">
        <v>999</v>
      </c>
      <c r="AH75" s="11">
        <v>999</v>
      </c>
      <c r="AI75" s="11">
        <v>999</v>
      </c>
      <c r="AJ75" s="11">
        <v>999</v>
      </c>
      <c r="AK75" s="11">
        <v>999</v>
      </c>
      <c r="AL75" s="11">
        <v>999</v>
      </c>
      <c r="AM75" s="11">
        <v>999</v>
      </c>
      <c r="AN75" s="11">
        <v>999</v>
      </c>
      <c r="AO75" s="11">
        <v>999</v>
      </c>
      <c r="AP75" s="11"/>
      <c r="AQ75" s="11"/>
    </row>
    <row r="76" spans="1:43" x14ac:dyDescent="0.4">
      <c r="A76" s="3">
        <v>15</v>
      </c>
      <c r="B76" s="3" t="s">
        <v>153</v>
      </c>
      <c r="C76" s="3" t="s">
        <v>312</v>
      </c>
      <c r="D76" s="3">
        <v>5</v>
      </c>
      <c r="E76" s="3" t="s">
        <v>344</v>
      </c>
      <c r="F76" s="3"/>
      <c r="G76" s="3" t="s">
        <v>371</v>
      </c>
      <c r="H76" s="3">
        <v>0</v>
      </c>
      <c r="I76" s="3">
        <v>0</v>
      </c>
      <c r="J76" s="3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/>
      <c r="AQ76" s="11"/>
    </row>
    <row r="77" spans="1:43" x14ac:dyDescent="0.4">
      <c r="A77" s="7">
        <v>16</v>
      </c>
      <c r="B77" s="7" t="s">
        <v>154</v>
      </c>
      <c r="C77" s="7" t="s">
        <v>313</v>
      </c>
      <c r="D77" s="7">
        <v>1</v>
      </c>
      <c r="E77" s="7" t="s">
        <v>338</v>
      </c>
      <c r="F77" s="7"/>
      <c r="G77" s="7" t="s">
        <v>385</v>
      </c>
      <c r="H77" s="7">
        <v>0</v>
      </c>
      <c r="I77" s="7">
        <v>880.19400000000007</v>
      </c>
      <c r="J77" s="3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1:43" x14ac:dyDescent="0.4">
      <c r="A78" s="7">
        <v>16</v>
      </c>
      <c r="B78" s="7" t="s">
        <v>154</v>
      </c>
      <c r="C78" s="7" t="s">
        <v>313</v>
      </c>
      <c r="D78" s="7">
        <v>2</v>
      </c>
      <c r="E78" s="7" t="s">
        <v>339</v>
      </c>
      <c r="F78" s="7"/>
      <c r="G78" s="7" t="s">
        <v>385</v>
      </c>
      <c r="H78" s="7">
        <v>0</v>
      </c>
      <c r="I78" s="7">
        <v>17.603880000000004</v>
      </c>
      <c r="J78" s="7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spans="1:43" x14ac:dyDescent="0.4">
      <c r="A79" s="7">
        <v>16</v>
      </c>
      <c r="B79" s="52" t="s">
        <v>154</v>
      </c>
      <c r="C79" s="52" t="s">
        <v>313</v>
      </c>
      <c r="D79" s="52">
        <v>3</v>
      </c>
      <c r="E79" s="52" t="s">
        <v>341</v>
      </c>
      <c r="F79" s="52"/>
      <c r="G79" s="52" t="s">
        <v>385</v>
      </c>
      <c r="H79" s="52">
        <v>0</v>
      </c>
      <c r="I79" s="53">
        <v>0</v>
      </c>
      <c r="J79" s="39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29"/>
      <c r="AQ79" s="11"/>
    </row>
    <row r="80" spans="1:43" x14ac:dyDescent="0.4">
      <c r="A80" s="7">
        <v>16</v>
      </c>
      <c r="B80" s="7" t="s">
        <v>154</v>
      </c>
      <c r="C80" s="7" t="s">
        <v>313</v>
      </c>
      <c r="D80" s="7">
        <v>4</v>
      </c>
      <c r="E80" s="7" t="s">
        <v>343</v>
      </c>
      <c r="F80" s="7"/>
      <c r="G80" s="7" t="s">
        <v>371</v>
      </c>
      <c r="H80" s="7">
        <v>0</v>
      </c>
      <c r="I80" s="7">
        <v>999</v>
      </c>
      <c r="J80" s="7">
        <v>999</v>
      </c>
      <c r="K80" s="11">
        <v>999</v>
      </c>
      <c r="L80" s="11">
        <v>999</v>
      </c>
      <c r="M80" s="11">
        <v>999</v>
      </c>
      <c r="N80" s="11">
        <v>999</v>
      </c>
      <c r="O80" s="11">
        <v>999</v>
      </c>
      <c r="P80" s="11">
        <v>999</v>
      </c>
      <c r="Q80" s="11">
        <v>999</v>
      </c>
      <c r="R80" s="11">
        <v>999</v>
      </c>
      <c r="S80" s="11">
        <v>999</v>
      </c>
      <c r="T80" s="11">
        <v>999</v>
      </c>
      <c r="U80" s="11">
        <v>999</v>
      </c>
      <c r="V80" s="11">
        <v>999</v>
      </c>
      <c r="W80" s="11">
        <v>999</v>
      </c>
      <c r="X80" s="11">
        <v>999</v>
      </c>
      <c r="Y80" s="11">
        <v>999</v>
      </c>
      <c r="Z80" s="11">
        <v>999</v>
      </c>
      <c r="AA80" s="11">
        <v>999</v>
      </c>
      <c r="AB80" s="11">
        <v>999</v>
      </c>
      <c r="AC80" s="11">
        <v>999</v>
      </c>
      <c r="AD80" s="11">
        <v>999</v>
      </c>
      <c r="AE80" s="11">
        <v>999</v>
      </c>
      <c r="AF80" s="11">
        <v>999</v>
      </c>
      <c r="AG80" s="11">
        <v>999</v>
      </c>
      <c r="AH80" s="11">
        <v>999</v>
      </c>
      <c r="AI80" s="11">
        <v>999</v>
      </c>
      <c r="AJ80" s="11">
        <v>999</v>
      </c>
      <c r="AK80" s="11">
        <v>999</v>
      </c>
      <c r="AL80" s="11">
        <v>999</v>
      </c>
      <c r="AM80" s="11">
        <v>999</v>
      </c>
      <c r="AN80" s="11">
        <v>999</v>
      </c>
      <c r="AO80" s="11">
        <v>999</v>
      </c>
      <c r="AP80" s="11"/>
      <c r="AQ80" s="11"/>
    </row>
    <row r="81" spans="1:43" x14ac:dyDescent="0.4">
      <c r="A81" s="7">
        <v>16</v>
      </c>
      <c r="B81" s="7" t="s">
        <v>154</v>
      </c>
      <c r="C81" s="7" t="s">
        <v>313</v>
      </c>
      <c r="D81" s="7">
        <v>5</v>
      </c>
      <c r="E81" s="7" t="s">
        <v>344</v>
      </c>
      <c r="F81" s="7"/>
      <c r="G81" s="7" t="s">
        <v>371</v>
      </c>
      <c r="H81" s="7">
        <v>0</v>
      </c>
      <c r="I81" s="7">
        <v>0</v>
      </c>
      <c r="J81" s="7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/>
      <c r="AQ81" s="11"/>
    </row>
    <row r="82" spans="1:43" x14ac:dyDescent="0.4">
      <c r="A82" s="3">
        <v>17</v>
      </c>
      <c r="B82" s="3" t="s">
        <v>155</v>
      </c>
      <c r="C82" s="3" t="s">
        <v>314</v>
      </c>
      <c r="D82" s="3">
        <v>1</v>
      </c>
      <c r="E82" s="3" t="s">
        <v>338</v>
      </c>
      <c r="F82" s="3"/>
      <c r="G82" s="3" t="s">
        <v>385</v>
      </c>
      <c r="H82" s="3">
        <v>0</v>
      </c>
      <c r="I82" s="3">
        <v>1654.5</v>
      </c>
      <c r="J82" s="2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spans="1:43" x14ac:dyDescent="0.4">
      <c r="A83" s="3">
        <v>17</v>
      </c>
      <c r="B83" s="3" t="s">
        <v>155</v>
      </c>
      <c r="C83" s="3" t="s">
        <v>314</v>
      </c>
      <c r="D83" s="3">
        <v>2</v>
      </c>
      <c r="E83" s="3" t="s">
        <v>339</v>
      </c>
      <c r="F83" s="3"/>
      <c r="G83" s="3" t="s">
        <v>385</v>
      </c>
      <c r="H83" s="3">
        <v>0</v>
      </c>
      <c r="I83" s="3">
        <v>66.180000000000007</v>
      </c>
      <c r="J83" s="3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spans="1:43" x14ac:dyDescent="0.4">
      <c r="A84" s="3">
        <v>17</v>
      </c>
      <c r="B84" s="50" t="s">
        <v>155</v>
      </c>
      <c r="C84" s="50" t="s">
        <v>314</v>
      </c>
      <c r="D84" s="50">
        <v>3</v>
      </c>
      <c r="E84" s="50" t="s">
        <v>341</v>
      </c>
      <c r="F84" s="50"/>
      <c r="G84" s="50" t="s">
        <v>371</v>
      </c>
      <c r="H84" s="50">
        <v>0</v>
      </c>
      <c r="I84" s="51">
        <v>5.5001748613988733E-3</v>
      </c>
      <c r="J84" s="59">
        <f>I84</f>
        <v>5.5001748613988733E-3</v>
      </c>
      <c r="K84" s="59">
        <f>J84</f>
        <v>5.5001748613988733E-3</v>
      </c>
      <c r="L84" s="59">
        <f>K84</f>
        <v>5.5001748613988733E-3</v>
      </c>
      <c r="M84" s="54">
        <f>L84-$L$84/(2050-2021)</f>
        <v>5.3105136592816711E-3</v>
      </c>
      <c r="N84" s="54">
        <f t="shared" ref="N84:AO84" si="3">M84-$L$84/(2050-2021)</f>
        <v>5.120852457164469E-3</v>
      </c>
      <c r="O84" s="54">
        <f t="shared" si="3"/>
        <v>4.9311912550472669E-3</v>
      </c>
      <c r="P84" s="54">
        <f t="shared" si="3"/>
        <v>4.7415300529300647E-3</v>
      </c>
      <c r="Q84" s="54">
        <f t="shared" si="3"/>
        <v>4.5518688508128626E-3</v>
      </c>
      <c r="R84" s="54">
        <f t="shared" si="3"/>
        <v>4.3622076486956604E-3</v>
      </c>
      <c r="S84" s="54">
        <f t="shared" si="3"/>
        <v>4.1725464465784583E-3</v>
      </c>
      <c r="T84" s="54">
        <f t="shared" si="3"/>
        <v>3.9828852444612562E-3</v>
      </c>
      <c r="U84" s="54">
        <f t="shared" si="3"/>
        <v>3.7932240423440536E-3</v>
      </c>
      <c r="V84" s="54">
        <f t="shared" si="3"/>
        <v>3.603562840226851E-3</v>
      </c>
      <c r="W84" s="54">
        <f t="shared" si="3"/>
        <v>3.4139016381096485E-3</v>
      </c>
      <c r="X84" s="54">
        <f t="shared" si="3"/>
        <v>3.2242404359924459E-3</v>
      </c>
      <c r="Y84" s="54">
        <f t="shared" si="3"/>
        <v>3.0345792338752433E-3</v>
      </c>
      <c r="Z84" s="54">
        <f t="shared" si="3"/>
        <v>2.8449180317580407E-3</v>
      </c>
      <c r="AA84" s="54">
        <f t="shared" si="3"/>
        <v>2.6552568296408382E-3</v>
      </c>
      <c r="AB84" s="54">
        <f t="shared" si="3"/>
        <v>2.4655956275236356E-3</v>
      </c>
      <c r="AC84" s="54">
        <f t="shared" si="3"/>
        <v>2.275934425406433E-3</v>
      </c>
      <c r="AD84" s="54">
        <f t="shared" si="3"/>
        <v>2.0862732232892305E-3</v>
      </c>
      <c r="AE84" s="54">
        <f t="shared" si="3"/>
        <v>1.8966120211720279E-3</v>
      </c>
      <c r="AF84" s="54">
        <f t="shared" si="3"/>
        <v>1.7069508190548253E-3</v>
      </c>
      <c r="AG84" s="54">
        <f t="shared" si="3"/>
        <v>1.5172896169376227E-3</v>
      </c>
      <c r="AH84" s="54">
        <f t="shared" si="3"/>
        <v>1.3276284148204202E-3</v>
      </c>
      <c r="AI84" s="54">
        <f t="shared" si="3"/>
        <v>1.1379672127032176E-3</v>
      </c>
      <c r="AJ84" s="54">
        <f t="shared" si="3"/>
        <v>9.4830601058601503E-4</v>
      </c>
      <c r="AK84" s="54">
        <f t="shared" si="3"/>
        <v>7.5864480846881245E-4</v>
      </c>
      <c r="AL84" s="54">
        <f t="shared" si="3"/>
        <v>5.6898360635160988E-4</v>
      </c>
      <c r="AM84" s="54">
        <f t="shared" si="3"/>
        <v>3.7932240423440737E-4</v>
      </c>
      <c r="AN84" s="54">
        <f t="shared" si="3"/>
        <v>1.8966120211720485E-4</v>
      </c>
      <c r="AO84" s="54">
        <f t="shared" si="3"/>
        <v>2.3310346708438345E-18</v>
      </c>
      <c r="AP84" s="29"/>
      <c r="AQ84" s="11"/>
    </row>
    <row r="85" spans="1:43" x14ac:dyDescent="0.4">
      <c r="A85" s="3">
        <v>17</v>
      </c>
      <c r="B85" s="3" t="s">
        <v>155</v>
      </c>
      <c r="C85" s="3" t="s">
        <v>314</v>
      </c>
      <c r="D85" s="3">
        <v>4</v>
      </c>
      <c r="E85" s="3" t="s">
        <v>343</v>
      </c>
      <c r="F85" s="3"/>
      <c r="G85" s="3" t="s">
        <v>371</v>
      </c>
      <c r="H85" s="3">
        <v>0</v>
      </c>
      <c r="I85" s="3">
        <v>0.15610816298616662</v>
      </c>
      <c r="J85" s="3">
        <v>0.1568732678738978</v>
      </c>
      <c r="K85" s="11">
        <v>0.16183286841553693</v>
      </c>
      <c r="L85" s="11">
        <v>0.17737763685291913</v>
      </c>
      <c r="M85" s="11">
        <v>0.18688321336236513</v>
      </c>
      <c r="N85" s="11">
        <v>0.19094979208513019</v>
      </c>
      <c r="O85" s="11">
        <v>0.19510485956090262</v>
      </c>
      <c r="P85" s="11">
        <v>0.19935034130494786</v>
      </c>
      <c r="Q85" s="11">
        <v>0.20368820473174351</v>
      </c>
      <c r="R85" s="11">
        <v>0.20812046006670626</v>
      </c>
      <c r="S85" s="11">
        <v>0.21264916127775779</v>
      </c>
      <c r="T85" s="11">
        <v>0.21727640702716181</v>
      </c>
      <c r="U85" s="11">
        <v>0.22200434164407282</v>
      </c>
      <c r="V85" s="11">
        <v>0.22683515611824784</v>
      </c>
      <c r="W85" s="11">
        <v>0.23177108911538094</v>
      </c>
      <c r="X85" s="11">
        <v>0.23681442801453165</v>
      </c>
      <c r="Y85" s="11">
        <v>0.24196750996812783</v>
      </c>
      <c r="Z85" s="11">
        <v>0.24723272298503429</v>
      </c>
      <c r="AA85" s="11">
        <v>0.25261250703718863</v>
      </c>
      <c r="AB85" s="11">
        <v>0.25810935519031786</v>
      </c>
      <c r="AC85" s="11">
        <v>0.26372581475925916</v>
      </c>
      <c r="AD85" s="11">
        <v>0.26946448848842064</v>
      </c>
      <c r="AE85" s="11">
        <v>0.27532803575792869</v>
      </c>
      <c r="AF85" s="11">
        <v>0.28131917381602123</v>
      </c>
      <c r="AG85" s="11">
        <v>0.28744067903825782</v>
      </c>
      <c r="AH85" s="11">
        <v>0.29369538821413033</v>
      </c>
      <c r="AI85" s="11">
        <v>0.30008619986166984</v>
      </c>
      <c r="AJ85" s="11">
        <v>0.30661607557065973</v>
      </c>
      <c r="AK85" s="11">
        <v>0.31328804137507732</v>
      </c>
      <c r="AL85" s="11">
        <v>0.32010518915539898</v>
      </c>
      <c r="AM85" s="11">
        <v>0.32707067807142043</v>
      </c>
      <c r="AN85" s="11">
        <v>0.33418773602625457</v>
      </c>
      <c r="AO85" s="11">
        <v>0.3414596611621859</v>
      </c>
      <c r="AP85" s="11"/>
      <c r="AQ85" s="11"/>
    </row>
    <row r="86" spans="1:43" x14ac:dyDescent="0.4">
      <c r="A86" s="3">
        <v>17</v>
      </c>
      <c r="B86" s="3" t="s">
        <v>155</v>
      </c>
      <c r="C86" s="3" t="s">
        <v>314</v>
      </c>
      <c r="D86" s="3">
        <v>5</v>
      </c>
      <c r="E86" s="3" t="s">
        <v>344</v>
      </c>
      <c r="F86" s="3"/>
      <c r="G86" s="3" t="s">
        <v>371</v>
      </c>
      <c r="H86" s="3">
        <v>0</v>
      </c>
      <c r="I86" s="3">
        <v>0.15595205482318045</v>
      </c>
      <c r="J86" s="3">
        <v>0.15671639460602391</v>
      </c>
      <c r="K86" s="11">
        <v>0.16167103554712139</v>
      </c>
      <c r="L86" s="11">
        <v>0.17720025921606622</v>
      </c>
      <c r="M86" s="11">
        <v>0.18669633014900278</v>
      </c>
      <c r="N86" s="11">
        <v>0.19075884229304504</v>
      </c>
      <c r="O86" s="11">
        <v>0.19490975470134173</v>
      </c>
      <c r="P86" s="11">
        <v>0.19915099096364292</v>
      </c>
      <c r="Q86" s="11">
        <v>0.20348451652701177</v>
      </c>
      <c r="R86" s="11">
        <v>0.20791233960663955</v>
      </c>
      <c r="S86" s="11">
        <v>0.21243651211648004</v>
      </c>
      <c r="T86" s="11">
        <v>0.21705913062013465</v>
      </c>
      <c r="U86" s="11">
        <v>0.22178233730242874</v>
      </c>
      <c r="V86" s="11">
        <v>0.2266083209621296</v>
      </c>
      <c r="W86" s="11">
        <v>0.23153931802626557</v>
      </c>
      <c r="X86" s="11">
        <v>0.2365776135865171</v>
      </c>
      <c r="Y86" s="11">
        <v>0.24172554245815969</v>
      </c>
      <c r="Z86" s="11">
        <v>0.24698549026204925</v>
      </c>
      <c r="AA86" s="11">
        <v>0.25235989453015145</v>
      </c>
      <c r="AB86" s="11">
        <v>0.25785124583512753</v>
      </c>
      <c r="AC86" s="11">
        <v>0.26346208894449991</v>
      </c>
      <c r="AD86" s="11">
        <v>0.26919502399993223</v>
      </c>
      <c r="AE86" s="11">
        <v>0.27505270772217078</v>
      </c>
      <c r="AF86" s="11">
        <v>0.28103785464220521</v>
      </c>
      <c r="AG86" s="11">
        <v>0.28715323835921958</v>
      </c>
      <c r="AH86" s="11">
        <v>0.29340169282591622</v>
      </c>
      <c r="AI86" s="11">
        <v>0.29978611366180818</v>
      </c>
      <c r="AJ86" s="11">
        <v>0.30630945949508909</v>
      </c>
      <c r="AK86" s="11">
        <v>0.31297475333370223</v>
      </c>
      <c r="AL86" s="11">
        <v>0.31978508396624361</v>
      </c>
      <c r="AM86" s="11">
        <v>0.32674360739334901</v>
      </c>
      <c r="AN86" s="11">
        <v>0.33385354829022829</v>
      </c>
      <c r="AO86" s="11">
        <v>0.34111820150102373</v>
      </c>
      <c r="AP86" s="11"/>
      <c r="AQ86" s="11"/>
    </row>
    <row r="87" spans="1:43" x14ac:dyDescent="0.4">
      <c r="A87" s="7">
        <v>18</v>
      </c>
      <c r="B87" s="7" t="s">
        <v>156</v>
      </c>
      <c r="C87" s="7" t="s">
        <v>315</v>
      </c>
      <c r="D87" s="7">
        <v>1</v>
      </c>
      <c r="E87" s="7" t="s">
        <v>338</v>
      </c>
      <c r="F87" s="7"/>
      <c r="G87" s="7" t="s">
        <v>385</v>
      </c>
      <c r="H87" s="7">
        <v>0</v>
      </c>
      <c r="I87" s="7">
        <v>280</v>
      </c>
      <c r="J87" s="3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spans="1:43" x14ac:dyDescent="0.4">
      <c r="A88" s="7">
        <v>18</v>
      </c>
      <c r="B88" s="7" t="s">
        <v>156</v>
      </c>
      <c r="C88" s="7" t="s">
        <v>315</v>
      </c>
      <c r="D88" s="7">
        <v>2</v>
      </c>
      <c r="E88" s="7" t="s">
        <v>339</v>
      </c>
      <c r="F88" s="7"/>
      <c r="G88" s="7" t="s">
        <v>385</v>
      </c>
      <c r="H88" s="7">
        <v>0</v>
      </c>
      <c r="I88" s="7">
        <v>11.200000000000001</v>
      </c>
      <c r="J88" s="7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:43" x14ac:dyDescent="0.4">
      <c r="A89" s="7">
        <v>18</v>
      </c>
      <c r="B89" s="7" t="s">
        <v>156</v>
      </c>
      <c r="C89" s="7" t="s">
        <v>315</v>
      </c>
      <c r="D89" s="7">
        <v>3</v>
      </c>
      <c r="E89" s="7" t="s">
        <v>341</v>
      </c>
      <c r="F89" s="7"/>
      <c r="G89" s="7" t="s">
        <v>371</v>
      </c>
      <c r="H89" s="7">
        <v>0</v>
      </c>
      <c r="I89" s="39">
        <v>2.7102660615960761E-3</v>
      </c>
      <c r="J89" s="59">
        <f>I89</f>
        <v>2.7102660615960761E-3</v>
      </c>
      <c r="K89" s="59">
        <f>J89</f>
        <v>2.7102660615960761E-3</v>
      </c>
      <c r="L89" s="59">
        <f>K89</f>
        <v>2.7102660615960761E-3</v>
      </c>
      <c r="M89" s="54">
        <f>L89-$L$89/(2050-2021)</f>
        <v>2.6168086111962112E-3</v>
      </c>
      <c r="N89" s="54">
        <f t="shared" ref="N89:AO89" si="4">M89-$L$89/(2050-2021)</f>
        <v>2.5233511607963464E-3</v>
      </c>
      <c r="O89" s="54">
        <f t="shared" si="4"/>
        <v>2.4298937103964815E-3</v>
      </c>
      <c r="P89" s="54">
        <f t="shared" si="4"/>
        <v>2.3364362599966166E-3</v>
      </c>
      <c r="Q89" s="54">
        <f t="shared" si="4"/>
        <v>2.2429788095967517E-3</v>
      </c>
      <c r="R89" s="54">
        <f t="shared" si="4"/>
        <v>2.1495213591968868E-3</v>
      </c>
      <c r="S89" s="54">
        <f t="shared" si="4"/>
        <v>2.0560639087970219E-3</v>
      </c>
      <c r="T89" s="54">
        <f t="shared" si="4"/>
        <v>1.962606458397157E-3</v>
      </c>
      <c r="U89" s="54">
        <f t="shared" si="4"/>
        <v>1.8691490079972924E-3</v>
      </c>
      <c r="V89" s="54">
        <f t="shared" si="4"/>
        <v>1.7756915575974277E-3</v>
      </c>
      <c r="W89" s="54">
        <f t="shared" si="4"/>
        <v>1.682234107197563E-3</v>
      </c>
      <c r="X89" s="54">
        <f t="shared" si="4"/>
        <v>1.5887766567976983E-3</v>
      </c>
      <c r="Y89" s="54">
        <f t="shared" si="4"/>
        <v>1.4953192063978337E-3</v>
      </c>
      <c r="Z89" s="54">
        <f t="shared" si="4"/>
        <v>1.401861755997969E-3</v>
      </c>
      <c r="AA89" s="54">
        <f t="shared" si="4"/>
        <v>1.3084043055981043E-3</v>
      </c>
      <c r="AB89" s="54">
        <f t="shared" si="4"/>
        <v>1.2149468551982396E-3</v>
      </c>
      <c r="AC89" s="54">
        <f t="shared" si="4"/>
        <v>1.121489404798375E-3</v>
      </c>
      <c r="AD89" s="54">
        <f t="shared" si="4"/>
        <v>1.0280319543985103E-3</v>
      </c>
      <c r="AE89" s="54">
        <f t="shared" si="4"/>
        <v>9.3457450399864563E-4</v>
      </c>
      <c r="AF89" s="54">
        <f t="shared" si="4"/>
        <v>8.4111705359878096E-4</v>
      </c>
      <c r="AG89" s="54">
        <f t="shared" si="4"/>
        <v>7.4765960319891629E-4</v>
      </c>
      <c r="AH89" s="54">
        <f t="shared" si="4"/>
        <v>6.5420215279905162E-4</v>
      </c>
      <c r="AI89" s="54">
        <f t="shared" si="4"/>
        <v>5.6074470239918695E-4</v>
      </c>
      <c r="AJ89" s="54">
        <f t="shared" si="4"/>
        <v>4.6728725199932227E-4</v>
      </c>
      <c r="AK89" s="54">
        <f t="shared" si="4"/>
        <v>3.738298015994576E-4</v>
      </c>
      <c r="AL89" s="54">
        <f t="shared" si="4"/>
        <v>2.8037235119959293E-4</v>
      </c>
      <c r="AM89" s="54">
        <f t="shared" si="4"/>
        <v>1.8691490079972823E-4</v>
      </c>
      <c r="AN89" s="54">
        <f t="shared" si="4"/>
        <v>9.3457450399863533E-5</v>
      </c>
      <c r="AO89" s="54">
        <f t="shared" si="4"/>
        <v>-1.1655173354219173E-18</v>
      </c>
      <c r="AP89" s="29"/>
      <c r="AQ89" s="11"/>
    </row>
    <row r="90" spans="1:43" x14ac:dyDescent="0.4">
      <c r="A90" s="7">
        <v>18</v>
      </c>
      <c r="B90" s="7" t="s">
        <v>156</v>
      </c>
      <c r="C90" s="7" t="s">
        <v>315</v>
      </c>
      <c r="D90" s="7">
        <v>4</v>
      </c>
      <c r="E90" s="7" t="s">
        <v>343</v>
      </c>
      <c r="F90" s="7"/>
      <c r="G90" s="7" t="s">
        <v>371</v>
      </c>
      <c r="H90" s="7">
        <v>0</v>
      </c>
      <c r="I90" s="7">
        <v>7.8790185465770615E-2</v>
      </c>
      <c r="J90" s="7">
        <v>7.9176345643764967E-2</v>
      </c>
      <c r="K90" s="11">
        <v>8.1679532146231915E-2</v>
      </c>
      <c r="L90" s="11">
        <v>8.9525215323685819E-2</v>
      </c>
      <c r="M90" s="11">
        <v>9.4322825658801318E-2</v>
      </c>
      <c r="N90" s="11">
        <v>9.6375290345136838E-2</v>
      </c>
      <c r="O90" s="11">
        <v>9.8472416663047013E-2</v>
      </c>
      <c r="P90" s="11">
        <v>0.10061517644963491</v>
      </c>
      <c r="Q90" s="11">
        <v>0.10280456268917897</v>
      </c>
      <c r="R90" s="11">
        <v>0.1050415899732955</v>
      </c>
      <c r="S90" s="11">
        <v>0.10732729497111441</v>
      </c>
      <c r="T90" s="11">
        <v>0.10966273690968587</v>
      </c>
      <c r="U90" s="11">
        <v>0.11204899806484063</v>
      </c>
      <c r="V90" s="11">
        <v>0.11448718426273154</v>
      </c>
      <c r="W90" s="11">
        <v>0.11697842539228859</v>
      </c>
      <c r="X90" s="11">
        <v>0.11952387592882478</v>
      </c>
      <c r="Y90" s="11">
        <v>0.12212471546903603</v>
      </c>
      <c r="Z90" s="11">
        <v>0.12478214927764224</v>
      </c>
      <c r="AA90" s="11">
        <v>0.12749740884592373</v>
      </c>
      <c r="AB90" s="11">
        <v>0.13027175246241104</v>
      </c>
      <c r="AC90" s="11">
        <v>0.13310646579599308</v>
      </c>
      <c r="AD90" s="11">
        <v>0.13600286249171392</v>
      </c>
      <c r="AE90" s="11">
        <v>0.1389622847795336</v>
      </c>
      <c r="AF90" s="11">
        <v>0.14198610409633627</v>
      </c>
      <c r="AG90" s="11">
        <v>0.14507572172147254</v>
      </c>
      <c r="AH90" s="11">
        <v>0.14823256942613178</v>
      </c>
      <c r="AI90" s="11">
        <v>0.15145811013684438</v>
      </c>
      <c r="AJ90" s="11">
        <v>0.15475383861342212</v>
      </c>
      <c r="AK90" s="11">
        <v>0.15812128214165017</v>
      </c>
      <c r="AL90" s="11">
        <v>0.16156200124105247</v>
      </c>
      <c r="AM90" s="11">
        <v>0.16507759038805778</v>
      </c>
      <c r="AN90" s="11">
        <v>0.16866967875490191</v>
      </c>
      <c r="AO90" s="11">
        <v>0.17233993096460859</v>
      </c>
      <c r="AP90" s="11"/>
      <c r="AQ90" s="11"/>
    </row>
    <row r="91" spans="1:43" x14ac:dyDescent="0.4">
      <c r="A91" s="7">
        <v>18</v>
      </c>
      <c r="B91" s="7" t="s">
        <v>156</v>
      </c>
      <c r="C91" s="7" t="s">
        <v>315</v>
      </c>
      <c r="D91" s="7">
        <v>5</v>
      </c>
      <c r="E91" s="7" t="s">
        <v>344</v>
      </c>
      <c r="F91" s="7"/>
      <c r="G91" s="7" t="s">
        <v>371</v>
      </c>
      <c r="H91" s="7">
        <v>0</v>
      </c>
      <c r="I91" s="7">
        <v>7.8711395280304838E-2</v>
      </c>
      <c r="J91" s="7">
        <v>7.9097169298121203E-2</v>
      </c>
      <c r="K91" s="11">
        <v>8.1597852614085684E-2</v>
      </c>
      <c r="L91" s="11">
        <v>8.9435690108362137E-2</v>
      </c>
      <c r="M91" s="11">
        <v>9.4228502833142519E-2</v>
      </c>
      <c r="N91" s="11">
        <v>9.6278915054791706E-2</v>
      </c>
      <c r="O91" s="11">
        <v>9.837394424638396E-2</v>
      </c>
      <c r="P91" s="11">
        <v>0.10051456127318528</v>
      </c>
      <c r="Q91" s="11">
        <v>0.10270175812648978</v>
      </c>
      <c r="R91" s="11">
        <v>0.10493654838332221</v>
      </c>
      <c r="S91" s="11">
        <v>0.10721996767614329</v>
      </c>
      <c r="T91" s="11">
        <v>0.10955307417277618</v>
      </c>
      <c r="U91" s="11">
        <v>0.11193694906677579</v>
      </c>
      <c r="V91" s="11">
        <v>0.11437269707846881</v>
      </c>
      <c r="W91" s="11">
        <v>0.11686144696689629</v>
      </c>
      <c r="X91" s="11">
        <v>0.11940435205289596</v>
      </c>
      <c r="Y91" s="11">
        <v>0.12200259075356699</v>
      </c>
      <c r="Z91" s="11">
        <v>0.1246573671283646</v>
      </c>
      <c r="AA91" s="11">
        <v>0.12736991143707779</v>
      </c>
      <c r="AB91" s="11">
        <v>0.13014148070994863</v>
      </c>
      <c r="AC91" s="11">
        <v>0.13297335933019708</v>
      </c>
      <c r="AD91" s="11">
        <v>0.13586685962922221</v>
      </c>
      <c r="AE91" s="11">
        <v>0.13882332249475407</v>
      </c>
      <c r="AF91" s="11">
        <v>0.14184411799223995</v>
      </c>
      <c r="AG91" s="11">
        <v>0.14493064599975106</v>
      </c>
      <c r="AH91" s="11">
        <v>0.14808433685670563</v>
      </c>
      <c r="AI91" s="11">
        <v>0.15130665202670754</v>
      </c>
      <c r="AJ91" s="11">
        <v>0.15459908477480871</v>
      </c>
      <c r="AK91" s="11">
        <v>0.15796316085950851</v>
      </c>
      <c r="AL91" s="11">
        <v>0.16140043923981143</v>
      </c>
      <c r="AM91" s="11">
        <v>0.16491251279766972</v>
      </c>
      <c r="AN91" s="11">
        <v>0.16850100907614701</v>
      </c>
      <c r="AO91" s="11">
        <v>0.17216759103364399</v>
      </c>
      <c r="AP91" s="11"/>
      <c r="AQ91" s="11"/>
    </row>
    <row r="92" spans="1:43" x14ac:dyDescent="0.4">
      <c r="A92" s="3">
        <v>19</v>
      </c>
      <c r="B92" s="3" t="s">
        <v>157</v>
      </c>
      <c r="C92" s="3" t="s">
        <v>316</v>
      </c>
      <c r="D92" s="3">
        <v>1</v>
      </c>
      <c r="E92" s="3" t="s">
        <v>338</v>
      </c>
      <c r="F92" s="3"/>
      <c r="G92" s="3" t="s">
        <v>385</v>
      </c>
      <c r="H92" s="3">
        <v>0</v>
      </c>
      <c r="I92" s="3">
        <v>280</v>
      </c>
      <c r="J92" s="27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:43" x14ac:dyDescent="0.4">
      <c r="A93" s="3">
        <v>19</v>
      </c>
      <c r="B93" s="3" t="s">
        <v>157</v>
      </c>
      <c r="C93" s="3" t="s">
        <v>316</v>
      </c>
      <c r="D93" s="3">
        <v>2</v>
      </c>
      <c r="E93" s="3" t="s">
        <v>339</v>
      </c>
      <c r="F93" s="3"/>
      <c r="G93" s="3" t="s">
        <v>385</v>
      </c>
      <c r="H93" s="3">
        <v>0</v>
      </c>
      <c r="I93" s="3">
        <v>11.200000000000001</v>
      </c>
      <c r="J93" s="3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:43" x14ac:dyDescent="0.4">
      <c r="A94" s="3">
        <v>19</v>
      </c>
      <c r="B94" s="3" t="s">
        <v>157</v>
      </c>
      <c r="C94" s="3" t="s">
        <v>316</v>
      </c>
      <c r="D94" s="3">
        <v>3</v>
      </c>
      <c r="E94" s="3" t="s">
        <v>341</v>
      </c>
      <c r="F94" s="3"/>
      <c r="G94" s="3" t="s">
        <v>371</v>
      </c>
      <c r="H94" s="3">
        <v>0</v>
      </c>
      <c r="I94" s="37">
        <v>6.5035424937596925E-2</v>
      </c>
      <c r="J94" s="59">
        <f>I94</f>
        <v>6.5035424937596925E-2</v>
      </c>
      <c r="K94" s="59">
        <f>J94</f>
        <v>6.5035424937596925E-2</v>
      </c>
      <c r="L94" s="59">
        <f>K94</f>
        <v>6.5035424937596925E-2</v>
      </c>
      <c r="M94" s="54">
        <f>L94-$L$94/(2050-2021)</f>
        <v>6.279282407767979E-2</v>
      </c>
      <c r="N94" s="54">
        <f t="shared" ref="N94:AO94" si="5">M94-$L$94/(2050-2021)</f>
        <v>6.0550223217762655E-2</v>
      </c>
      <c r="O94" s="54">
        <f t="shared" si="5"/>
        <v>5.830762235784552E-2</v>
      </c>
      <c r="P94" s="54">
        <f t="shared" si="5"/>
        <v>5.6065021497928386E-2</v>
      </c>
      <c r="Q94" s="54">
        <f t="shared" si="5"/>
        <v>5.3822420638011251E-2</v>
      </c>
      <c r="R94" s="54">
        <f t="shared" si="5"/>
        <v>5.1579819778094116E-2</v>
      </c>
      <c r="S94" s="54">
        <f t="shared" si="5"/>
        <v>4.9337218918176981E-2</v>
      </c>
      <c r="T94" s="54">
        <f t="shared" si="5"/>
        <v>4.7094618058259846E-2</v>
      </c>
      <c r="U94" s="54">
        <f t="shared" si="5"/>
        <v>4.4852017198342711E-2</v>
      </c>
      <c r="V94" s="54">
        <f t="shared" si="5"/>
        <v>4.2609416338425576E-2</v>
      </c>
      <c r="W94" s="54">
        <f t="shared" si="5"/>
        <v>4.0366815478508442E-2</v>
      </c>
      <c r="X94" s="54">
        <f t="shared" si="5"/>
        <v>3.8124214618591307E-2</v>
      </c>
      <c r="Y94" s="54">
        <f t="shared" si="5"/>
        <v>3.5881613758674172E-2</v>
      </c>
      <c r="Z94" s="54">
        <f t="shared" si="5"/>
        <v>3.3639012898757037E-2</v>
      </c>
      <c r="AA94" s="54">
        <f t="shared" si="5"/>
        <v>3.1396412038839902E-2</v>
      </c>
      <c r="AB94" s="54">
        <f t="shared" si="5"/>
        <v>2.9153811178922767E-2</v>
      </c>
      <c r="AC94" s="54">
        <f t="shared" si="5"/>
        <v>2.6911210319005632E-2</v>
      </c>
      <c r="AD94" s="54">
        <f t="shared" si="5"/>
        <v>2.4668609459088497E-2</v>
      </c>
      <c r="AE94" s="54">
        <f t="shared" si="5"/>
        <v>2.2426008599171363E-2</v>
      </c>
      <c r="AF94" s="54">
        <f t="shared" si="5"/>
        <v>2.0183407739254228E-2</v>
      </c>
      <c r="AG94" s="54">
        <f t="shared" si="5"/>
        <v>1.7940806879337093E-2</v>
      </c>
      <c r="AH94" s="54">
        <f t="shared" si="5"/>
        <v>1.5698206019419958E-2</v>
      </c>
      <c r="AI94" s="54">
        <f t="shared" si="5"/>
        <v>1.3455605159502823E-2</v>
      </c>
      <c r="AJ94" s="54">
        <f t="shared" si="5"/>
        <v>1.1213004299585688E-2</v>
      </c>
      <c r="AK94" s="54">
        <f t="shared" si="5"/>
        <v>8.9704034396685534E-3</v>
      </c>
      <c r="AL94" s="54">
        <f t="shared" si="5"/>
        <v>6.7278025797514185E-3</v>
      </c>
      <c r="AM94" s="54">
        <f t="shared" si="5"/>
        <v>4.4852017198342836E-3</v>
      </c>
      <c r="AN94" s="54">
        <f t="shared" si="5"/>
        <v>2.2426008599171483E-3</v>
      </c>
      <c r="AO94" s="54">
        <f t="shared" si="5"/>
        <v>1.3010426069826053E-17</v>
      </c>
      <c r="AP94" s="29"/>
      <c r="AQ94" s="11"/>
    </row>
    <row r="95" spans="1:43" x14ac:dyDescent="0.4">
      <c r="A95" s="3">
        <v>19</v>
      </c>
      <c r="B95" s="3" t="s">
        <v>157</v>
      </c>
      <c r="C95" s="3" t="s">
        <v>316</v>
      </c>
      <c r="D95" s="3">
        <v>4</v>
      </c>
      <c r="E95" s="3" t="s">
        <v>343</v>
      </c>
      <c r="F95" s="3"/>
      <c r="G95" s="3" t="s">
        <v>371</v>
      </c>
      <c r="H95" s="3">
        <v>0</v>
      </c>
      <c r="I95" s="3">
        <v>1.8459414880551972</v>
      </c>
      <c r="J95" s="3">
        <v>1.8549886693682078</v>
      </c>
      <c r="K95" s="11">
        <v>1.9136347531402906</v>
      </c>
      <c r="L95" s="11">
        <v>2.0974479018692107</v>
      </c>
      <c r="M95" s="11">
        <v>2.2098490582919164</v>
      </c>
      <c r="N95" s="11">
        <v>2.2579353738003487</v>
      </c>
      <c r="O95" s="11">
        <v>2.3070680475342442</v>
      </c>
      <c r="P95" s="11">
        <v>2.3572698482485892</v>
      </c>
      <c r="Q95" s="11">
        <v>2.4085640401464783</v>
      </c>
      <c r="R95" s="11">
        <v>2.4609743936600661</v>
      </c>
      <c r="S95" s="11">
        <v>2.5145251964661091</v>
      </c>
      <c r="T95" s="11">
        <v>2.5692412647412119</v>
      </c>
      <c r="U95" s="11">
        <v>2.6251479546619803</v>
      </c>
      <c r="V95" s="11">
        <v>2.6822711741554244</v>
      </c>
      <c r="W95" s="11">
        <v>2.7406373949050469</v>
      </c>
      <c r="X95" s="11">
        <v>2.8002736646181807</v>
      </c>
      <c r="Y95" s="11">
        <v>2.8612076195602727</v>
      </c>
      <c r="Z95" s="11">
        <v>2.9234674973619037</v>
      </c>
      <c r="AA95" s="11">
        <v>2.9870821501044986</v>
      </c>
      <c r="AB95" s="11">
        <v>3.0520810576907729</v>
      </c>
      <c r="AC95" s="11">
        <v>3.1184943415061239</v>
      </c>
      <c r="AD95" s="11">
        <v>3.1863527783772976</v>
      </c>
      <c r="AE95" s="11">
        <v>3.2556878148347872</v>
      </c>
      <c r="AF95" s="11">
        <v>3.3265315816855923</v>
      </c>
      <c r="AG95" s="11">
        <v>3.3989169089030709</v>
      </c>
      <c r="AH95" s="11">
        <v>3.4728773408408014</v>
      </c>
      <c r="AI95" s="11">
        <v>3.5484471517774967</v>
      </c>
      <c r="AJ95" s="11">
        <v>3.6256613618001752</v>
      </c>
      <c r="AK95" s="11">
        <v>3.7045557530329467</v>
      </c>
      <c r="AL95" s="11">
        <v>3.7851668862189438</v>
      </c>
      <c r="AM95" s="11">
        <v>3.8675321176630679</v>
      </c>
      <c r="AN95" s="11">
        <v>3.9516896165434159</v>
      </c>
      <c r="AO95" s="11">
        <v>4.0376783825994007</v>
      </c>
      <c r="AP95" s="11"/>
      <c r="AQ95" s="11"/>
    </row>
    <row r="96" spans="1:43" x14ac:dyDescent="0.4">
      <c r="A96" s="3">
        <v>19</v>
      </c>
      <c r="B96" s="3" t="s">
        <v>157</v>
      </c>
      <c r="C96" s="3" t="s">
        <v>316</v>
      </c>
      <c r="D96" s="3">
        <v>5</v>
      </c>
      <c r="E96" s="3" t="s">
        <v>344</v>
      </c>
      <c r="F96" s="3"/>
      <c r="G96" s="3" t="s">
        <v>371</v>
      </c>
      <c r="H96" s="3">
        <v>0</v>
      </c>
      <c r="I96" s="3">
        <v>1.844095546567142</v>
      </c>
      <c r="J96" s="3">
        <v>1.8531336806988397</v>
      </c>
      <c r="K96" s="11">
        <v>1.9117211183871503</v>
      </c>
      <c r="L96" s="11">
        <v>2.0953504539673413</v>
      </c>
      <c r="M96" s="11">
        <v>2.2076392092336246</v>
      </c>
      <c r="N96" s="11">
        <v>2.2556774384265483</v>
      </c>
      <c r="O96" s="11">
        <v>2.3047609794867099</v>
      </c>
      <c r="P96" s="11">
        <v>2.3549125784003406</v>
      </c>
      <c r="Q96" s="11">
        <v>2.4061554761063317</v>
      </c>
      <c r="R96" s="11">
        <v>2.458513419266406</v>
      </c>
      <c r="S96" s="11">
        <v>2.5120106712696431</v>
      </c>
      <c r="T96" s="11">
        <v>2.5666720234764706</v>
      </c>
      <c r="U96" s="11">
        <v>2.6225228067073183</v>
      </c>
      <c r="V96" s="11">
        <v>2.6795889029812687</v>
      </c>
      <c r="W96" s="11">
        <v>2.7378967575101418</v>
      </c>
      <c r="X96" s="11">
        <v>2.7974733909535625</v>
      </c>
      <c r="Y96" s="11">
        <v>2.8583464119407123</v>
      </c>
      <c r="Z96" s="11">
        <v>2.920544029864542</v>
      </c>
      <c r="AA96" s="11">
        <v>2.9840950679543941</v>
      </c>
      <c r="AB96" s="11">
        <v>3.0490289766330823</v>
      </c>
      <c r="AC96" s="11">
        <v>3.1153758471646178</v>
      </c>
      <c r="AD96" s="11">
        <v>3.1831664255989205</v>
      </c>
      <c r="AE96" s="11">
        <v>3.2524321270199525</v>
      </c>
      <c r="AF96" s="11">
        <v>3.3232050501039065</v>
      </c>
      <c r="AG96" s="11">
        <v>3.3955179919941676</v>
      </c>
      <c r="AH96" s="11">
        <v>3.4694044634999606</v>
      </c>
      <c r="AI96" s="11">
        <v>3.544898704625719</v>
      </c>
      <c r="AJ96" s="11">
        <v>3.6220357004383752</v>
      </c>
      <c r="AK96" s="11">
        <v>3.7008511972799139</v>
      </c>
      <c r="AL96" s="11">
        <v>3.781381719332725</v>
      </c>
      <c r="AM96" s="11">
        <v>3.863664585545405</v>
      </c>
      <c r="AN96" s="11">
        <v>3.9477379269268726</v>
      </c>
      <c r="AO96" s="11">
        <v>4.0336407042168014</v>
      </c>
      <c r="AP96" s="11"/>
      <c r="AQ96" s="11"/>
    </row>
    <row r="97" spans="1:43" x14ac:dyDescent="0.4">
      <c r="A97" s="10">
        <v>20</v>
      </c>
      <c r="B97" s="10" t="s">
        <v>158</v>
      </c>
      <c r="C97" s="10" t="s">
        <v>317</v>
      </c>
      <c r="D97" s="10">
        <v>1</v>
      </c>
      <c r="E97" s="10" t="s">
        <v>338</v>
      </c>
      <c r="F97" s="10"/>
      <c r="G97" s="10" t="s">
        <v>385</v>
      </c>
      <c r="H97" s="10">
        <v>0</v>
      </c>
      <c r="I97" s="10">
        <v>224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 spans="1:43" x14ac:dyDescent="0.4">
      <c r="A98" s="10">
        <v>20</v>
      </c>
      <c r="B98" s="10" t="s">
        <v>158</v>
      </c>
      <c r="C98" s="10" t="s">
        <v>317</v>
      </c>
      <c r="D98" s="10">
        <v>2</v>
      </c>
      <c r="E98" s="10" t="s">
        <v>339</v>
      </c>
      <c r="F98" s="10"/>
      <c r="G98" s="10" t="s">
        <v>385</v>
      </c>
      <c r="H98" s="10">
        <v>0</v>
      </c>
      <c r="I98" s="10">
        <v>8.9600000000000009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 spans="1:43" x14ac:dyDescent="0.4">
      <c r="A99" s="10">
        <v>20</v>
      </c>
      <c r="B99" s="10" t="s">
        <v>158</v>
      </c>
      <c r="C99" s="10" t="s">
        <v>317</v>
      </c>
      <c r="D99" s="10">
        <v>3</v>
      </c>
      <c r="E99" s="10" t="s">
        <v>341</v>
      </c>
      <c r="F99" s="10"/>
      <c r="G99" s="10" t="s">
        <v>371</v>
      </c>
      <c r="H99" s="10">
        <v>0</v>
      </c>
      <c r="I99" s="40">
        <v>0.1169558864357144</v>
      </c>
      <c r="J99" s="59">
        <f>I99</f>
        <v>0.1169558864357144</v>
      </c>
      <c r="K99" s="59">
        <f>J99</f>
        <v>0.1169558864357144</v>
      </c>
      <c r="L99" s="59">
        <f>K99</f>
        <v>0.1169558864357144</v>
      </c>
      <c r="M99" s="54">
        <f>L99-$L$99/(2050-2021)</f>
        <v>0.11292292483448288</v>
      </c>
      <c r="N99" s="54">
        <f t="shared" ref="N99:AO99" si="6">M99-$L$99/(2050-2021)</f>
        <v>0.10888996323325134</v>
      </c>
      <c r="O99" s="54">
        <f t="shared" si="6"/>
        <v>0.1048570016320198</v>
      </c>
      <c r="P99" s="54">
        <f t="shared" si="6"/>
        <v>0.10082404003078826</v>
      </c>
      <c r="Q99" s="54">
        <f t="shared" si="6"/>
        <v>9.6791078429556726E-2</v>
      </c>
      <c r="R99" s="54">
        <f t="shared" si="6"/>
        <v>9.2758116828325188E-2</v>
      </c>
      <c r="S99" s="54">
        <f t="shared" si="6"/>
        <v>8.8725155227093649E-2</v>
      </c>
      <c r="T99" s="54">
        <f t="shared" si="6"/>
        <v>8.4692193625862111E-2</v>
      </c>
      <c r="U99" s="54">
        <f t="shared" si="6"/>
        <v>8.0659232024630573E-2</v>
      </c>
      <c r="V99" s="54">
        <f t="shared" si="6"/>
        <v>7.6626270423399034E-2</v>
      </c>
      <c r="W99" s="54">
        <f t="shared" si="6"/>
        <v>7.2593308822167496E-2</v>
      </c>
      <c r="X99" s="54">
        <f t="shared" si="6"/>
        <v>6.8560347220935958E-2</v>
      </c>
      <c r="Y99" s="54">
        <f t="shared" si="6"/>
        <v>6.4527385619704419E-2</v>
      </c>
      <c r="Z99" s="54">
        <f t="shared" si="6"/>
        <v>6.0494424018472888E-2</v>
      </c>
      <c r="AA99" s="54">
        <f t="shared" si="6"/>
        <v>5.6461462417241357E-2</v>
      </c>
      <c r="AB99" s="54">
        <f t="shared" si="6"/>
        <v>5.2428500816009825E-2</v>
      </c>
      <c r="AC99" s="54">
        <f t="shared" si="6"/>
        <v>4.8395539214778294E-2</v>
      </c>
      <c r="AD99" s="54">
        <f t="shared" si="6"/>
        <v>4.4362577613546762E-2</v>
      </c>
      <c r="AE99" s="54">
        <f t="shared" si="6"/>
        <v>4.0329616012315231E-2</v>
      </c>
      <c r="AF99" s="54">
        <f t="shared" si="6"/>
        <v>3.6296654411083699E-2</v>
      </c>
      <c r="AG99" s="54">
        <f t="shared" si="6"/>
        <v>3.2263692809852168E-2</v>
      </c>
      <c r="AH99" s="54">
        <f t="shared" si="6"/>
        <v>2.8230731208620637E-2</v>
      </c>
      <c r="AI99" s="54">
        <f t="shared" si="6"/>
        <v>2.4197769607389105E-2</v>
      </c>
      <c r="AJ99" s="54">
        <f t="shared" si="6"/>
        <v>2.0164808006157574E-2</v>
      </c>
      <c r="AK99" s="54">
        <f t="shared" si="6"/>
        <v>1.6131846404926042E-2</v>
      </c>
      <c r="AL99" s="54">
        <f t="shared" si="6"/>
        <v>1.2098884803694511E-2</v>
      </c>
      <c r="AM99" s="54">
        <f t="shared" si="6"/>
        <v>8.0659232024629796E-3</v>
      </c>
      <c r="AN99" s="54">
        <f t="shared" si="6"/>
        <v>4.0329616012314481E-3</v>
      </c>
      <c r="AO99" s="54">
        <f t="shared" si="6"/>
        <v>-8.3266726846886741E-17</v>
      </c>
      <c r="AP99" s="10"/>
      <c r="AQ99" s="10"/>
    </row>
    <row r="100" spans="1:43" x14ac:dyDescent="0.4">
      <c r="A100" s="10">
        <v>20</v>
      </c>
      <c r="B100" s="10" t="s">
        <v>158</v>
      </c>
      <c r="C100" s="10" t="s">
        <v>317</v>
      </c>
      <c r="D100" s="10">
        <v>4</v>
      </c>
      <c r="E100" s="10" t="s">
        <v>343</v>
      </c>
      <c r="F100" s="10"/>
      <c r="G100" s="10" t="s">
        <v>371</v>
      </c>
      <c r="H100" s="10">
        <v>0</v>
      </c>
      <c r="I100" s="10">
        <v>3.3204435303431907</v>
      </c>
      <c r="J100" s="10">
        <v>3.3367174235586665</v>
      </c>
      <c r="K100" s="10">
        <v>3.4422088547340595</v>
      </c>
      <c r="L100" s="10">
        <v>3.772848360069617</v>
      </c>
      <c r="M100" s="10">
        <v>3.975033367049484</v>
      </c>
      <c r="N100" s="10">
        <v>4.0615300931164811</v>
      </c>
      <c r="O100" s="10">
        <v>4.1499089879426956</v>
      </c>
      <c r="P100" s="10">
        <v>4.2402110075203288</v>
      </c>
      <c r="Q100" s="10">
        <v>4.332477999043971</v>
      </c>
      <c r="R100" s="10">
        <v>4.4267527203031678</v>
      </c>
      <c r="S100" s="10">
        <v>4.5230788594969651</v>
      </c>
      <c r="T100" s="10">
        <v>4.6215010554796194</v>
      </c>
      <c r="U100" s="10">
        <v>4.7220649184468551</v>
      </c>
      <c r="V100" s="10">
        <v>4.8248170510722579</v>
      </c>
      <c r="W100" s="10">
        <v>4.9298050701035905</v>
      </c>
      <c r="X100" s="10">
        <v>5.0370776284290448</v>
      </c>
      <c r="Y100" s="10">
        <v>5.1466844376236613</v>
      </c>
      <c r="Z100" s="10">
        <v>5.2586762909863518</v>
      </c>
      <c r="AA100" s="10">
        <v>5.3731050870782147</v>
      </c>
      <c r="AB100" s="10">
        <v>5.490023853773037</v>
      </c>
      <c r="AC100" s="10">
        <v>5.6094867728311382</v>
      </c>
      <c r="AD100" s="10">
        <v>5.7315492050079442</v>
      </c>
      <c r="AE100" s="10">
        <v>5.8562677157089169</v>
      </c>
      <c r="AF100" s="10">
        <v>5.9837001012027429</v>
      </c>
      <c r="AG100" s="10">
        <v>6.1139054154049139</v>
      </c>
      <c r="AH100" s="10">
        <v>6.2469439972441245</v>
      </c>
      <c r="AI100" s="10">
        <v>6.3828774986241559</v>
      </c>
      <c r="AJ100" s="10">
        <v>6.5217689129942178</v>
      </c>
      <c r="AK100" s="10">
        <v>6.6636826045409716</v>
      </c>
      <c r="AL100" s="10">
        <v>6.8086843380157838</v>
      </c>
      <c r="AM100" s="10">
        <v>6.9568413092110069</v>
      </c>
      <c r="AN100" s="10">
        <v>7.1082221760994377</v>
      </c>
      <c r="AO100" s="10">
        <v>7.2628970906513617</v>
      </c>
      <c r="AP100" s="10"/>
      <c r="AQ100" s="10"/>
    </row>
    <row r="101" spans="1:43" x14ac:dyDescent="0.4">
      <c r="A101" s="10">
        <v>20</v>
      </c>
      <c r="B101" s="10" t="s">
        <v>158</v>
      </c>
      <c r="C101" s="10" t="s">
        <v>317</v>
      </c>
      <c r="D101" s="10">
        <v>5</v>
      </c>
      <c r="E101" s="10" t="s">
        <v>344</v>
      </c>
      <c r="F101" s="10"/>
      <c r="G101" s="10" t="s">
        <v>371</v>
      </c>
      <c r="H101" s="10">
        <v>0</v>
      </c>
      <c r="I101" s="10">
        <v>3.3171230868128476</v>
      </c>
      <c r="J101" s="10">
        <v>3.3333807061351077</v>
      </c>
      <c r="K101" s="10">
        <v>3.4387666458793253</v>
      </c>
      <c r="L101" s="10">
        <v>3.7690755117095476</v>
      </c>
      <c r="M101" s="10">
        <v>3.9710583336824343</v>
      </c>
      <c r="N101" s="10">
        <v>4.0574685630233649</v>
      </c>
      <c r="O101" s="10">
        <v>4.1457590789547529</v>
      </c>
      <c r="P101" s="10">
        <v>4.2359707965128086</v>
      </c>
      <c r="Q101" s="10">
        <v>4.3281455210449273</v>
      </c>
      <c r="R101" s="10">
        <v>4.4223259675828643</v>
      </c>
      <c r="S101" s="10">
        <v>4.5185557806374685</v>
      </c>
      <c r="T101" s="10">
        <v>4.6168795544241394</v>
      </c>
      <c r="U101" s="10">
        <v>4.7173428535284083</v>
      </c>
      <c r="V101" s="10">
        <v>4.8199922340211856</v>
      </c>
      <c r="W101" s="10">
        <v>4.9248752650334868</v>
      </c>
      <c r="X101" s="10">
        <v>5.0320405508006161</v>
      </c>
      <c r="Y101" s="10">
        <v>5.1415377531860376</v>
      </c>
      <c r="Z101" s="10">
        <v>5.2534176146953655</v>
      </c>
      <c r="AA101" s="10">
        <v>5.3677319819911364</v>
      </c>
      <c r="AB101" s="10">
        <v>5.4845338299192639</v>
      </c>
      <c r="AC101" s="10">
        <v>5.6038772860583066</v>
      </c>
      <c r="AD101" s="10">
        <v>5.7258176558029366</v>
      </c>
      <c r="AE101" s="10">
        <v>5.8504114479932081</v>
      </c>
      <c r="AF101" s="10">
        <v>5.9777164011015405</v>
      </c>
      <c r="AG101" s="10">
        <v>6.107791509989509</v>
      </c>
      <c r="AH101" s="10">
        <v>6.2406970532468806</v>
      </c>
      <c r="AI101" s="10">
        <v>6.3764946211255316</v>
      </c>
      <c r="AJ101" s="10">
        <v>6.5152471440812239</v>
      </c>
      <c r="AK101" s="10">
        <v>6.6570189219364302</v>
      </c>
      <c r="AL101" s="10">
        <v>6.8018756536777678</v>
      </c>
      <c r="AM101" s="10">
        <v>6.9498844679017955</v>
      </c>
      <c r="AN101" s="10">
        <v>7.1011139539233383</v>
      </c>
      <c r="AO101" s="10">
        <v>7.2556341935607103</v>
      </c>
      <c r="AP101" s="10"/>
      <c r="AQ101" s="10"/>
    </row>
    <row r="102" spans="1:43" x14ac:dyDescent="0.4">
      <c r="A102" s="7">
        <v>21</v>
      </c>
      <c r="B102" s="7" t="s">
        <v>159</v>
      </c>
      <c r="C102" s="7" t="s">
        <v>318</v>
      </c>
      <c r="D102" s="7">
        <v>1</v>
      </c>
      <c r="E102" s="7" t="s">
        <v>338</v>
      </c>
      <c r="F102" s="7"/>
      <c r="G102" s="7" t="s">
        <v>385</v>
      </c>
      <c r="H102" s="7">
        <v>0</v>
      </c>
      <c r="I102" s="7">
        <v>10589</v>
      </c>
      <c r="J102" s="3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:43" x14ac:dyDescent="0.4">
      <c r="A103" s="7">
        <v>21</v>
      </c>
      <c r="B103" s="7" t="s">
        <v>159</v>
      </c>
      <c r="C103" s="7" t="s">
        <v>318</v>
      </c>
      <c r="D103" s="7">
        <v>2</v>
      </c>
      <c r="E103" s="7" t="s">
        <v>339</v>
      </c>
      <c r="F103" s="7"/>
      <c r="G103" s="7" t="s">
        <v>385</v>
      </c>
      <c r="H103" s="7">
        <v>0</v>
      </c>
      <c r="I103" s="7">
        <v>211.77600000000001</v>
      </c>
      <c r="J103" s="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:43" x14ac:dyDescent="0.4">
      <c r="A104" s="7">
        <v>21</v>
      </c>
      <c r="B104" s="7" t="s">
        <v>159</v>
      </c>
      <c r="C104" s="7" t="s">
        <v>318</v>
      </c>
      <c r="D104" s="7">
        <v>3</v>
      </c>
      <c r="E104" s="7" t="s">
        <v>341</v>
      </c>
      <c r="F104" s="7"/>
      <c r="G104" s="7" t="s">
        <v>385</v>
      </c>
      <c r="H104" s="7">
        <v>0</v>
      </c>
      <c r="I104" s="39">
        <v>0</v>
      </c>
      <c r="J104" s="39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29"/>
      <c r="AQ104" s="11"/>
    </row>
    <row r="105" spans="1:43" x14ac:dyDescent="0.4">
      <c r="A105" s="7">
        <v>21</v>
      </c>
      <c r="B105" s="7" t="s">
        <v>159</v>
      </c>
      <c r="C105" s="7" t="s">
        <v>318</v>
      </c>
      <c r="D105" s="7">
        <v>4</v>
      </c>
      <c r="E105" s="7" t="s">
        <v>343</v>
      </c>
      <c r="F105" s="7"/>
      <c r="G105" s="7" t="s">
        <v>371</v>
      </c>
      <c r="H105" s="7">
        <v>0</v>
      </c>
      <c r="I105" s="7">
        <v>999</v>
      </c>
      <c r="J105" s="7">
        <v>999</v>
      </c>
      <c r="K105" s="11">
        <v>999</v>
      </c>
      <c r="L105" s="11">
        <v>999</v>
      </c>
      <c r="M105" s="11">
        <v>999</v>
      </c>
      <c r="N105" s="11">
        <v>999</v>
      </c>
      <c r="O105" s="11">
        <v>999</v>
      </c>
      <c r="P105" s="11">
        <v>999</v>
      </c>
      <c r="Q105" s="11">
        <v>999</v>
      </c>
      <c r="R105" s="11">
        <v>999</v>
      </c>
      <c r="S105" s="11">
        <v>999</v>
      </c>
      <c r="T105" s="11">
        <v>999</v>
      </c>
      <c r="U105" s="11">
        <v>999</v>
      </c>
      <c r="V105" s="11">
        <v>999</v>
      </c>
      <c r="W105" s="11">
        <v>999</v>
      </c>
      <c r="X105" s="11">
        <v>999</v>
      </c>
      <c r="Y105" s="11">
        <v>999</v>
      </c>
      <c r="Z105" s="11">
        <v>999</v>
      </c>
      <c r="AA105" s="11">
        <v>999</v>
      </c>
      <c r="AB105" s="11">
        <v>999</v>
      </c>
      <c r="AC105" s="11">
        <v>999</v>
      </c>
      <c r="AD105" s="11">
        <v>999</v>
      </c>
      <c r="AE105" s="11">
        <v>999</v>
      </c>
      <c r="AF105" s="11">
        <v>999</v>
      </c>
      <c r="AG105" s="11">
        <v>999</v>
      </c>
      <c r="AH105" s="11">
        <v>999</v>
      </c>
      <c r="AI105" s="11">
        <v>999</v>
      </c>
      <c r="AJ105" s="11">
        <v>999</v>
      </c>
      <c r="AK105" s="11">
        <v>999</v>
      </c>
      <c r="AL105" s="11">
        <v>999</v>
      </c>
      <c r="AM105" s="11">
        <v>999</v>
      </c>
      <c r="AN105" s="11">
        <v>999</v>
      </c>
      <c r="AO105" s="11">
        <v>999</v>
      </c>
      <c r="AP105" s="11"/>
      <c r="AQ105" s="11"/>
    </row>
    <row r="106" spans="1:43" x14ac:dyDescent="0.4">
      <c r="A106" s="7">
        <v>21</v>
      </c>
      <c r="B106" s="7" t="s">
        <v>159</v>
      </c>
      <c r="C106" s="7" t="s">
        <v>318</v>
      </c>
      <c r="D106" s="7">
        <v>5</v>
      </c>
      <c r="E106" s="7" t="s">
        <v>344</v>
      </c>
      <c r="F106" s="7"/>
      <c r="G106" s="7" t="s">
        <v>371</v>
      </c>
      <c r="H106" s="7">
        <v>0</v>
      </c>
      <c r="I106" s="7">
        <v>0</v>
      </c>
      <c r="J106" s="7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/>
      <c r="AQ106" s="11"/>
    </row>
    <row r="107" spans="1:43" x14ac:dyDescent="0.4">
      <c r="A107" s="3">
        <v>22</v>
      </c>
      <c r="B107" s="3" t="s">
        <v>160</v>
      </c>
      <c r="C107" s="3" t="s">
        <v>319</v>
      </c>
      <c r="D107" s="3">
        <v>1</v>
      </c>
      <c r="E107" s="3" t="s">
        <v>338</v>
      </c>
      <c r="F107" s="3"/>
      <c r="G107" s="3" t="s">
        <v>385</v>
      </c>
      <c r="H107" s="3">
        <v>0</v>
      </c>
      <c r="I107" s="3">
        <v>280</v>
      </c>
      <c r="J107" s="2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  <row r="108" spans="1:43" x14ac:dyDescent="0.4">
      <c r="A108" s="3">
        <v>22</v>
      </c>
      <c r="B108" s="3" t="s">
        <v>160</v>
      </c>
      <c r="C108" s="3" t="s">
        <v>319</v>
      </c>
      <c r="D108" s="3">
        <v>2</v>
      </c>
      <c r="E108" s="3" t="s">
        <v>339</v>
      </c>
      <c r="F108" s="3"/>
      <c r="G108" s="3" t="s">
        <v>385</v>
      </c>
      <c r="H108" s="3">
        <v>0</v>
      </c>
      <c r="I108" s="3">
        <v>11.200000000000001</v>
      </c>
      <c r="J108" s="3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</row>
    <row r="109" spans="1:43" x14ac:dyDescent="0.4">
      <c r="A109" s="3">
        <v>22</v>
      </c>
      <c r="B109" s="3" t="s">
        <v>160</v>
      </c>
      <c r="C109" s="3" t="s">
        <v>319</v>
      </c>
      <c r="D109" s="3">
        <v>3</v>
      </c>
      <c r="E109" s="3" t="s">
        <v>341</v>
      </c>
      <c r="F109" s="3"/>
      <c r="G109" s="3" t="s">
        <v>371</v>
      </c>
      <c r="H109" s="3">
        <v>0</v>
      </c>
      <c r="I109" s="37">
        <v>7.9424197948747121E-3</v>
      </c>
      <c r="J109" s="59">
        <f>I109</f>
        <v>7.9424197948747121E-3</v>
      </c>
      <c r="K109" s="59">
        <f>J109</f>
        <v>7.9424197948747121E-3</v>
      </c>
      <c r="L109" s="59">
        <f>K109</f>
        <v>7.9424197948747121E-3</v>
      </c>
      <c r="M109" s="54">
        <f>L109-$L$109/(2050-2021)</f>
        <v>7.6685432502238597E-3</v>
      </c>
      <c r="N109" s="54">
        <f t="shared" ref="N109:AO109" si="7">M109-$L$109/(2050-2021)</f>
        <v>7.3946667055730074E-3</v>
      </c>
      <c r="O109" s="54">
        <f t="shared" si="7"/>
        <v>7.120790160922155E-3</v>
      </c>
      <c r="P109" s="54">
        <f t="shared" si="7"/>
        <v>6.8469136162713027E-3</v>
      </c>
      <c r="Q109" s="54">
        <f t="shared" si="7"/>
        <v>6.5730370716204503E-3</v>
      </c>
      <c r="R109" s="54">
        <f t="shared" si="7"/>
        <v>6.299160526969598E-3</v>
      </c>
      <c r="S109" s="54">
        <f t="shared" si="7"/>
        <v>6.0252839823187456E-3</v>
      </c>
      <c r="T109" s="54">
        <f t="shared" si="7"/>
        <v>5.7514074376678933E-3</v>
      </c>
      <c r="U109" s="54">
        <f t="shared" si="7"/>
        <v>5.4775308930170409E-3</v>
      </c>
      <c r="V109" s="54">
        <f t="shared" si="7"/>
        <v>5.2036543483661886E-3</v>
      </c>
      <c r="W109" s="54">
        <f t="shared" si="7"/>
        <v>4.9297778037153362E-3</v>
      </c>
      <c r="X109" s="54">
        <f t="shared" si="7"/>
        <v>4.6559012590644839E-3</v>
      </c>
      <c r="Y109" s="54">
        <f t="shared" si="7"/>
        <v>4.3820247144136315E-3</v>
      </c>
      <c r="Z109" s="54">
        <f t="shared" si="7"/>
        <v>4.1081481697627792E-3</v>
      </c>
      <c r="AA109" s="54">
        <f t="shared" si="7"/>
        <v>3.8342716251119268E-3</v>
      </c>
      <c r="AB109" s="54">
        <f t="shared" si="7"/>
        <v>3.5603950804610745E-3</v>
      </c>
      <c r="AC109" s="54">
        <f t="shared" si="7"/>
        <v>3.2865185358102221E-3</v>
      </c>
      <c r="AD109" s="54">
        <f t="shared" si="7"/>
        <v>3.0126419911593698E-3</v>
      </c>
      <c r="AE109" s="54">
        <f t="shared" si="7"/>
        <v>2.7387654465085174E-3</v>
      </c>
      <c r="AF109" s="54">
        <f t="shared" si="7"/>
        <v>2.4648889018576651E-3</v>
      </c>
      <c r="AG109" s="54">
        <f t="shared" si="7"/>
        <v>2.1910123572068127E-3</v>
      </c>
      <c r="AH109" s="54">
        <f t="shared" si="7"/>
        <v>1.9171358125559606E-3</v>
      </c>
      <c r="AI109" s="54">
        <f t="shared" si="7"/>
        <v>1.6432592679051085E-3</v>
      </c>
      <c r="AJ109" s="54">
        <f t="shared" si="7"/>
        <v>1.3693827232542563E-3</v>
      </c>
      <c r="AK109" s="54">
        <f t="shared" si="7"/>
        <v>1.0955061786034042E-3</v>
      </c>
      <c r="AL109" s="54">
        <f t="shared" si="7"/>
        <v>8.2162963395255206E-4</v>
      </c>
      <c r="AM109" s="54">
        <f t="shared" si="7"/>
        <v>5.4775308930169993E-4</v>
      </c>
      <c r="AN109" s="54">
        <f t="shared" si="7"/>
        <v>2.738765446508478E-4</v>
      </c>
      <c r="AO109" s="54">
        <f t="shared" si="7"/>
        <v>-4.3368086899420177E-18</v>
      </c>
      <c r="AP109" s="29"/>
      <c r="AQ109" s="11"/>
    </row>
    <row r="110" spans="1:43" x14ac:dyDescent="0.4">
      <c r="A110" s="3">
        <v>22</v>
      </c>
      <c r="B110" s="3" t="s">
        <v>160</v>
      </c>
      <c r="C110" s="3" t="s">
        <v>319</v>
      </c>
      <c r="D110" s="3">
        <v>4</v>
      </c>
      <c r="E110" s="3" t="s">
        <v>343</v>
      </c>
      <c r="F110" s="3"/>
      <c r="G110" s="3" t="s">
        <v>371</v>
      </c>
      <c r="H110" s="3">
        <v>0</v>
      </c>
      <c r="I110" s="3">
        <v>0.2251148156164875</v>
      </c>
      <c r="J110" s="3">
        <v>0.22621813041075708</v>
      </c>
      <c r="K110" s="11">
        <v>0.23337009184637694</v>
      </c>
      <c r="L110" s="11">
        <v>0.25578632949624525</v>
      </c>
      <c r="M110" s="11">
        <v>0.26949378759657522</v>
      </c>
      <c r="N110" s="11">
        <v>0.27535797241467669</v>
      </c>
      <c r="O110" s="11">
        <v>0.28134976189442007</v>
      </c>
      <c r="P110" s="11">
        <v>0.28747193271324262</v>
      </c>
      <c r="Q110" s="11">
        <v>0.2937273219690828</v>
      </c>
      <c r="R110" s="11">
        <v>0.30011882849513005</v>
      </c>
      <c r="S110" s="11">
        <v>0.30664941420318409</v>
      </c>
      <c r="T110" s="11">
        <v>0.31332210545624539</v>
      </c>
      <c r="U110" s="11">
        <v>0.32013999447097324</v>
      </c>
      <c r="V110" s="11">
        <v>0.32710624075066158</v>
      </c>
      <c r="W110" s="11">
        <v>0.33422407254939601</v>
      </c>
      <c r="X110" s="11">
        <v>0.34149678836807085</v>
      </c>
      <c r="Y110" s="11">
        <v>0.34892775848296015</v>
      </c>
      <c r="Z110" s="11">
        <v>0.35652042650754928</v>
      </c>
      <c r="AA110" s="11">
        <v>0.36427831098835356</v>
      </c>
      <c r="AB110" s="11">
        <v>0.37220500703546017</v>
      </c>
      <c r="AC110" s="11">
        <v>0.38030418798855176</v>
      </c>
      <c r="AD110" s="11">
        <v>0.38857960711918266</v>
      </c>
      <c r="AE110" s="11">
        <v>0.39703509937009607</v>
      </c>
      <c r="AF110" s="11">
        <v>0.40567458313238935</v>
      </c>
      <c r="AG110" s="11">
        <v>0.41450206206135015</v>
      </c>
      <c r="AH110" s="11">
        <v>0.42352162693180512</v>
      </c>
      <c r="AI110" s="11">
        <v>0.43273745753384113</v>
      </c>
      <c r="AJ110" s="11">
        <v>0.44215382460977753</v>
      </c>
      <c r="AK110" s="11">
        <v>0.45177509183328624</v>
      </c>
      <c r="AL110" s="11">
        <v>0.46160571783157855</v>
      </c>
      <c r="AM110" s="11">
        <v>0.47165025825159368</v>
      </c>
      <c r="AN110" s="11">
        <v>0.48191336787114836</v>
      </c>
      <c r="AO110" s="11">
        <v>0.49239980275602457</v>
      </c>
      <c r="AP110" s="11"/>
      <c r="AQ110" s="11"/>
    </row>
    <row r="111" spans="1:43" x14ac:dyDescent="0.4">
      <c r="A111" s="3">
        <v>22</v>
      </c>
      <c r="B111" s="3" t="s">
        <v>160</v>
      </c>
      <c r="C111" s="3" t="s">
        <v>319</v>
      </c>
      <c r="D111" s="3">
        <v>5</v>
      </c>
      <c r="E111" s="3" t="s">
        <v>344</v>
      </c>
      <c r="F111" s="3"/>
      <c r="G111" s="3" t="s">
        <v>371</v>
      </c>
      <c r="H111" s="3">
        <v>0</v>
      </c>
      <c r="I111" s="3">
        <v>0.22488970080087101</v>
      </c>
      <c r="J111" s="3">
        <v>0.22599191228034632</v>
      </c>
      <c r="K111" s="11">
        <v>0.23313672175453057</v>
      </c>
      <c r="L111" s="11">
        <v>0.255530543166749</v>
      </c>
      <c r="M111" s="11">
        <v>0.26922429380897867</v>
      </c>
      <c r="N111" s="11">
        <v>0.27508261444226201</v>
      </c>
      <c r="O111" s="11">
        <v>0.28106841213252565</v>
      </c>
      <c r="P111" s="11">
        <v>0.28718446078052939</v>
      </c>
      <c r="Q111" s="11">
        <v>0.29343359464711372</v>
      </c>
      <c r="R111" s="11">
        <v>0.29981870966663493</v>
      </c>
      <c r="S111" s="11">
        <v>0.30634276478898093</v>
      </c>
      <c r="T111" s="11">
        <v>0.31300878335078913</v>
      </c>
      <c r="U111" s="11">
        <v>0.3198198544765023</v>
      </c>
      <c r="V111" s="11">
        <v>0.32677913450991092</v>
      </c>
      <c r="W111" s="11">
        <v>0.33388984847684661</v>
      </c>
      <c r="X111" s="11">
        <v>0.34115529157970276</v>
      </c>
      <c r="Y111" s="11">
        <v>0.34857883072447721</v>
      </c>
      <c r="Z111" s="11">
        <v>0.35616390608104176</v>
      </c>
      <c r="AA111" s="11">
        <v>0.36391403267736522</v>
      </c>
      <c r="AB111" s="11">
        <v>0.37183280202842472</v>
      </c>
      <c r="AC111" s="11">
        <v>0.37992388380056319</v>
      </c>
      <c r="AD111" s="11">
        <v>0.38819102751206347</v>
      </c>
      <c r="AE111" s="11">
        <v>0.39663806427072595</v>
      </c>
      <c r="AF111" s="11">
        <v>0.40526890854925696</v>
      </c>
      <c r="AG111" s="11">
        <v>0.41408755999928881</v>
      </c>
      <c r="AH111" s="11">
        <v>0.4230981053048733</v>
      </c>
      <c r="AI111" s="11">
        <v>0.43230472007630727</v>
      </c>
      <c r="AJ111" s="11">
        <v>0.44171167078516776</v>
      </c>
      <c r="AK111" s="11">
        <v>0.45132331674145293</v>
      </c>
      <c r="AL111" s="11">
        <v>0.46114411211374695</v>
      </c>
      <c r="AM111" s="11">
        <v>0.4711786079933421</v>
      </c>
      <c r="AN111" s="11">
        <v>0.48143145450327723</v>
      </c>
      <c r="AO111" s="11">
        <v>0.49190740295326857</v>
      </c>
      <c r="AP111" s="11"/>
      <c r="AQ111" s="11"/>
    </row>
    <row r="112" spans="1:43" x14ac:dyDescent="0.4">
      <c r="A112" s="7">
        <v>23</v>
      </c>
      <c r="B112" s="7" t="s">
        <v>431</v>
      </c>
      <c r="C112" s="7" t="s">
        <v>432</v>
      </c>
      <c r="D112" s="7">
        <v>1</v>
      </c>
      <c r="E112" s="7" t="s">
        <v>338</v>
      </c>
      <c r="F112" s="7"/>
      <c r="G112" s="7" t="s">
        <v>385</v>
      </c>
      <c r="H112" s="7">
        <v>0</v>
      </c>
      <c r="I112" s="7">
        <v>280</v>
      </c>
      <c r="J112" s="3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</row>
    <row r="113" spans="1:43" x14ac:dyDescent="0.4">
      <c r="A113" s="7">
        <v>23</v>
      </c>
      <c r="B113" s="7" t="s">
        <v>431</v>
      </c>
      <c r="C113" s="7" t="s">
        <v>432</v>
      </c>
      <c r="D113" s="7">
        <v>2</v>
      </c>
      <c r="E113" s="7" t="s">
        <v>339</v>
      </c>
      <c r="F113" s="7"/>
      <c r="G113" s="7" t="s">
        <v>385</v>
      </c>
      <c r="H113" s="7">
        <v>0</v>
      </c>
      <c r="I113" s="7">
        <v>8.24</v>
      </c>
      <c r="J113" s="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</row>
    <row r="114" spans="1:43" x14ac:dyDescent="0.4">
      <c r="A114" s="7">
        <v>23</v>
      </c>
      <c r="B114" s="7" t="s">
        <v>431</v>
      </c>
      <c r="C114" s="7" t="s">
        <v>432</v>
      </c>
      <c r="D114" s="7">
        <v>3</v>
      </c>
      <c r="E114" s="7" t="s">
        <v>341</v>
      </c>
      <c r="F114" s="7"/>
      <c r="G114" s="7" t="s">
        <v>371</v>
      </c>
      <c r="H114" s="7">
        <v>0</v>
      </c>
      <c r="I114" s="39">
        <v>5.6433354275040488E-3</v>
      </c>
      <c r="J114" s="59">
        <f>I114</f>
        <v>5.6433354275040488E-3</v>
      </c>
      <c r="K114" s="59">
        <f>J114</f>
        <v>5.6433354275040488E-3</v>
      </c>
      <c r="L114" s="59">
        <f>K114</f>
        <v>5.6433354275040488E-3</v>
      </c>
      <c r="M114" s="54">
        <f>L114-$L$114/(2050-2021)</f>
        <v>5.44873765414184E-3</v>
      </c>
      <c r="N114" s="54">
        <f t="shared" ref="N114:AO114" si="8">M114-$L$114/(2050-2021)</f>
        <v>5.2541398807796312E-3</v>
      </c>
      <c r="O114" s="54">
        <f t="shared" si="8"/>
        <v>5.0595421074174224E-3</v>
      </c>
      <c r="P114" s="54">
        <f t="shared" si="8"/>
        <v>4.8649443340552136E-3</v>
      </c>
      <c r="Q114" s="54">
        <f t="shared" si="8"/>
        <v>4.6703465606930047E-3</v>
      </c>
      <c r="R114" s="54">
        <f t="shared" si="8"/>
        <v>4.4757487873307959E-3</v>
      </c>
      <c r="S114" s="54">
        <f t="shared" si="8"/>
        <v>4.2811510139685871E-3</v>
      </c>
      <c r="T114" s="54">
        <f t="shared" si="8"/>
        <v>4.0865532406063783E-3</v>
      </c>
      <c r="U114" s="54">
        <f t="shared" si="8"/>
        <v>3.8919554672441699E-3</v>
      </c>
      <c r="V114" s="54">
        <f t="shared" si="8"/>
        <v>3.6973576938819615E-3</v>
      </c>
      <c r="W114" s="54">
        <f t="shared" si="8"/>
        <v>3.5027599205197531E-3</v>
      </c>
      <c r="X114" s="54">
        <f t="shared" si="8"/>
        <v>3.3081621471575447E-3</v>
      </c>
      <c r="Y114" s="54">
        <f t="shared" si="8"/>
        <v>3.1135643737953364E-3</v>
      </c>
      <c r="Z114" s="54">
        <f t="shared" si="8"/>
        <v>2.918966600433128E-3</v>
      </c>
      <c r="AA114" s="54">
        <f t="shared" si="8"/>
        <v>2.7243688270709196E-3</v>
      </c>
      <c r="AB114" s="54">
        <f t="shared" si="8"/>
        <v>2.5297710537087112E-3</v>
      </c>
      <c r="AC114" s="54">
        <f t="shared" si="8"/>
        <v>2.3351732803465028E-3</v>
      </c>
      <c r="AD114" s="54">
        <f t="shared" si="8"/>
        <v>2.1405755069842944E-3</v>
      </c>
      <c r="AE114" s="54">
        <f t="shared" si="8"/>
        <v>1.9459777336220858E-3</v>
      </c>
      <c r="AF114" s="54">
        <f t="shared" si="8"/>
        <v>1.7513799602598772E-3</v>
      </c>
      <c r="AG114" s="54">
        <f t="shared" si="8"/>
        <v>1.5567821868976686E-3</v>
      </c>
      <c r="AH114" s="54">
        <f t="shared" si="8"/>
        <v>1.36218441353546E-3</v>
      </c>
      <c r="AI114" s="54">
        <f t="shared" si="8"/>
        <v>1.1675866401732514E-3</v>
      </c>
      <c r="AJ114" s="54">
        <f t="shared" si="8"/>
        <v>9.729888668110428E-4</v>
      </c>
      <c r="AK114" s="54">
        <f t="shared" si="8"/>
        <v>7.783910934488342E-4</v>
      </c>
      <c r="AL114" s="54">
        <f t="shared" si="8"/>
        <v>5.8379332008662559E-4</v>
      </c>
      <c r="AM114" s="54">
        <f t="shared" si="8"/>
        <v>3.8919554672441699E-4</v>
      </c>
      <c r="AN114" s="54">
        <f t="shared" si="8"/>
        <v>1.9459777336220841E-4</v>
      </c>
      <c r="AO114" s="54">
        <f t="shared" si="8"/>
        <v>0</v>
      </c>
      <c r="AP114" s="29"/>
      <c r="AQ114" s="11"/>
    </row>
    <row r="115" spans="1:43" x14ac:dyDescent="0.4">
      <c r="A115" s="7">
        <v>23</v>
      </c>
      <c r="B115" s="7" t="s">
        <v>431</v>
      </c>
      <c r="C115" s="7" t="s">
        <v>432</v>
      </c>
      <c r="D115" s="7">
        <v>4</v>
      </c>
      <c r="E115" s="7" t="s">
        <v>343</v>
      </c>
      <c r="F115" s="7"/>
      <c r="G115" s="7" t="s">
        <v>371</v>
      </c>
      <c r="H115" s="7">
        <v>0</v>
      </c>
      <c r="I115" s="7">
        <v>0.15758037093154123</v>
      </c>
      <c r="J115" s="7">
        <v>0.15835269128752993</v>
      </c>
      <c r="K115" s="11">
        <v>0.16335906429246383</v>
      </c>
      <c r="L115" s="11">
        <v>0.17905043064737164</v>
      </c>
      <c r="M115" s="11">
        <v>0.18864565131760264</v>
      </c>
      <c r="N115" s="11">
        <v>0.19275058069027368</v>
      </c>
      <c r="O115" s="11">
        <v>0.19694483332609403</v>
      </c>
      <c r="P115" s="11">
        <v>0.20123035289926983</v>
      </c>
      <c r="Q115" s="11">
        <v>0.20560912537835793</v>
      </c>
      <c r="R115" s="11">
        <v>0.21008317994659101</v>
      </c>
      <c r="S115" s="11">
        <v>0.21465458994222883</v>
      </c>
      <c r="T115" s="11">
        <v>0.21932547381937173</v>
      </c>
      <c r="U115" s="11">
        <v>0.22409799612968126</v>
      </c>
      <c r="V115" s="11">
        <v>0.22897436852546307</v>
      </c>
      <c r="W115" s="11">
        <v>0.23395685078457717</v>
      </c>
      <c r="X115" s="11">
        <v>0.23904775185764957</v>
      </c>
      <c r="Y115" s="11">
        <v>0.24424943093807205</v>
      </c>
      <c r="Z115" s="11">
        <v>0.24956429855528448</v>
      </c>
      <c r="AA115" s="11">
        <v>0.25499481769184745</v>
      </c>
      <c r="AB115" s="11">
        <v>0.26054350492482209</v>
      </c>
      <c r="AC115" s="11">
        <v>0.26621293159198617</v>
      </c>
      <c r="AD115" s="11">
        <v>0.27200572498342784</v>
      </c>
      <c r="AE115" s="11">
        <v>0.27792456955906719</v>
      </c>
      <c r="AF115" s="11">
        <v>0.28397220819267255</v>
      </c>
      <c r="AG115" s="11">
        <v>0.29015144344294508</v>
      </c>
      <c r="AH115" s="11">
        <v>0.29646513885226355</v>
      </c>
      <c r="AI115" s="11">
        <v>0.30291622027368875</v>
      </c>
      <c r="AJ115" s="11">
        <v>0.30950767722684425</v>
      </c>
      <c r="AK115" s="11">
        <v>0.31624256428330033</v>
      </c>
      <c r="AL115" s="11">
        <v>0.32312400248210493</v>
      </c>
      <c r="AM115" s="11">
        <v>0.33015518077611555</v>
      </c>
      <c r="AN115" s="11">
        <v>0.33733935750980382</v>
      </c>
      <c r="AO115" s="11">
        <v>0.34467986192921718</v>
      </c>
      <c r="AP115" s="11"/>
      <c r="AQ115" s="11"/>
    </row>
    <row r="116" spans="1:43" x14ac:dyDescent="0.4">
      <c r="A116" s="7">
        <v>23</v>
      </c>
      <c r="B116" s="7" t="s">
        <v>431</v>
      </c>
      <c r="C116" s="7" t="s">
        <v>432</v>
      </c>
      <c r="D116" s="7">
        <v>5</v>
      </c>
      <c r="E116" s="7" t="s">
        <v>344</v>
      </c>
      <c r="F116" s="7"/>
      <c r="G116" s="7" t="s">
        <v>371</v>
      </c>
      <c r="H116" s="7">
        <v>0</v>
      </c>
      <c r="I116" s="7">
        <v>0.15742279056060968</v>
      </c>
      <c r="J116" s="7">
        <v>0.15819433859624241</v>
      </c>
      <c r="K116" s="11">
        <v>0.16319570522817137</v>
      </c>
      <c r="L116" s="11">
        <v>0.17887138021672427</v>
      </c>
      <c r="M116" s="11">
        <v>0.18845700566628504</v>
      </c>
      <c r="N116" s="11">
        <v>0.19255783010958341</v>
      </c>
      <c r="O116" s="11">
        <v>0.19674788849276792</v>
      </c>
      <c r="P116" s="11">
        <v>0.20102912254637056</v>
      </c>
      <c r="Q116" s="11">
        <v>0.20540351625297956</v>
      </c>
      <c r="R116" s="11">
        <v>0.20987309676664442</v>
      </c>
      <c r="S116" s="11">
        <v>0.21443993535228659</v>
      </c>
      <c r="T116" s="11">
        <v>0.21910614834555237</v>
      </c>
      <c r="U116" s="11">
        <v>0.22387389813355157</v>
      </c>
      <c r="V116" s="11">
        <v>0.22874539415693762</v>
      </c>
      <c r="W116" s="11">
        <v>0.23372289393379259</v>
      </c>
      <c r="X116" s="11">
        <v>0.23880870410579191</v>
      </c>
      <c r="Y116" s="11">
        <v>0.24400518150713399</v>
      </c>
      <c r="Z116" s="11">
        <v>0.2493147342567292</v>
      </c>
      <c r="AA116" s="11">
        <v>0.25473982287415559</v>
      </c>
      <c r="AB116" s="11">
        <v>0.26028296141989726</v>
      </c>
      <c r="AC116" s="11">
        <v>0.26594671866039415</v>
      </c>
      <c r="AD116" s="11">
        <v>0.27173371925844442</v>
      </c>
      <c r="AE116" s="11">
        <v>0.27764664498950814</v>
      </c>
      <c r="AF116" s="11">
        <v>0.2836882359844799</v>
      </c>
      <c r="AG116" s="11">
        <v>0.28986129199950211</v>
      </c>
      <c r="AH116" s="11">
        <v>0.29616867371341127</v>
      </c>
      <c r="AI116" s="11">
        <v>0.30261330405341508</v>
      </c>
      <c r="AJ116" s="11">
        <v>0.30919816954961743</v>
      </c>
      <c r="AK116" s="11">
        <v>0.31592632171901702</v>
      </c>
      <c r="AL116" s="11">
        <v>0.32280087847962285</v>
      </c>
      <c r="AM116" s="11">
        <v>0.32982502559533944</v>
      </c>
      <c r="AN116" s="11">
        <v>0.33700201815229403</v>
      </c>
      <c r="AO116" s="11">
        <v>0.34433518206728797</v>
      </c>
      <c r="AP116" s="11"/>
      <c r="AQ116" s="11"/>
    </row>
    <row r="117" spans="1:43" x14ac:dyDescent="0.4">
      <c r="A117" s="3">
        <v>24</v>
      </c>
      <c r="B117" s="3" t="s">
        <v>161</v>
      </c>
      <c r="C117" s="3" t="s">
        <v>320</v>
      </c>
      <c r="D117" s="3">
        <v>1</v>
      </c>
      <c r="E117" s="3" t="s">
        <v>338</v>
      </c>
      <c r="F117" s="3"/>
      <c r="G117" s="3" t="s">
        <v>385</v>
      </c>
      <c r="H117" s="3">
        <v>0</v>
      </c>
      <c r="I117" s="3">
        <v>906.6079295154185</v>
      </c>
      <c r="J117" s="2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</row>
    <row r="118" spans="1:43" x14ac:dyDescent="0.4">
      <c r="A118" s="3">
        <v>24</v>
      </c>
      <c r="B118" s="3" t="s">
        <v>161</v>
      </c>
      <c r="C118" s="3" t="s">
        <v>320</v>
      </c>
      <c r="D118" s="3">
        <v>2</v>
      </c>
      <c r="E118" s="3" t="s">
        <v>339</v>
      </c>
      <c r="F118" s="3"/>
      <c r="G118" s="3" t="s">
        <v>385</v>
      </c>
      <c r="H118" s="3">
        <v>0</v>
      </c>
      <c r="I118" s="3">
        <v>100</v>
      </c>
      <c r="J118" s="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</row>
    <row r="119" spans="1:43" x14ac:dyDescent="0.4">
      <c r="A119" s="3">
        <v>24</v>
      </c>
      <c r="B119" s="3" t="s">
        <v>161</v>
      </c>
      <c r="C119" s="3" t="s">
        <v>320</v>
      </c>
      <c r="D119" s="3">
        <v>3</v>
      </c>
      <c r="E119" s="3" t="s">
        <v>341</v>
      </c>
      <c r="F119" s="3"/>
      <c r="G119" s="3" t="s">
        <v>371</v>
      </c>
      <c r="H119" s="3">
        <v>0</v>
      </c>
      <c r="I119" s="37">
        <v>4.4553636465740189E-4</v>
      </c>
      <c r="J119" s="59">
        <f>I119</f>
        <v>4.4553636465740189E-4</v>
      </c>
      <c r="K119" s="59">
        <f>J119</f>
        <v>4.4553636465740189E-4</v>
      </c>
      <c r="L119" s="59">
        <f>K119</f>
        <v>4.4553636465740189E-4</v>
      </c>
      <c r="M119" s="54">
        <f>L119-$L$119/(2050-2021)</f>
        <v>4.3017304173818111E-4</v>
      </c>
      <c r="N119" s="54">
        <f t="shared" ref="N119:AO119" si="9">M119-$L$119/(2050-2021)</f>
        <v>4.1480971881896033E-4</v>
      </c>
      <c r="O119" s="54">
        <f t="shared" si="9"/>
        <v>3.9944639589973956E-4</v>
      </c>
      <c r="P119" s="54">
        <f t="shared" si="9"/>
        <v>3.8408307298051878E-4</v>
      </c>
      <c r="Q119" s="54">
        <f t="shared" si="9"/>
        <v>3.68719750061298E-4</v>
      </c>
      <c r="R119" s="54">
        <f t="shared" si="9"/>
        <v>3.5335642714207722E-4</v>
      </c>
      <c r="S119" s="54">
        <f t="shared" si="9"/>
        <v>3.3799310422285645E-4</v>
      </c>
      <c r="T119" s="54">
        <f t="shared" si="9"/>
        <v>3.2262978130363567E-4</v>
      </c>
      <c r="U119" s="54">
        <f t="shared" si="9"/>
        <v>3.0726645838441489E-4</v>
      </c>
      <c r="V119" s="54">
        <f t="shared" si="9"/>
        <v>2.9190313546519412E-4</v>
      </c>
      <c r="W119" s="54">
        <f t="shared" si="9"/>
        <v>2.7653981254597334E-4</v>
      </c>
      <c r="X119" s="54">
        <f t="shared" si="9"/>
        <v>2.6117648962675256E-4</v>
      </c>
      <c r="Y119" s="54">
        <f t="shared" si="9"/>
        <v>2.4581316670753178E-4</v>
      </c>
      <c r="Z119" s="54">
        <f t="shared" si="9"/>
        <v>2.3044984378831103E-4</v>
      </c>
      <c r="AA119" s="54">
        <f t="shared" si="9"/>
        <v>2.1508652086909028E-4</v>
      </c>
      <c r="AB119" s="54">
        <f t="shared" si="9"/>
        <v>1.9972319794986953E-4</v>
      </c>
      <c r="AC119" s="54">
        <f t="shared" si="9"/>
        <v>1.8435987503064878E-4</v>
      </c>
      <c r="AD119" s="54">
        <f t="shared" si="9"/>
        <v>1.6899655211142803E-4</v>
      </c>
      <c r="AE119" s="54">
        <f t="shared" si="9"/>
        <v>1.5363322919220728E-4</v>
      </c>
      <c r="AF119" s="54">
        <f t="shared" si="9"/>
        <v>1.3826990627298653E-4</v>
      </c>
      <c r="AG119" s="54">
        <f t="shared" si="9"/>
        <v>1.2290658335376578E-4</v>
      </c>
      <c r="AH119" s="54">
        <f t="shared" si="9"/>
        <v>1.0754326043454503E-4</v>
      </c>
      <c r="AI119" s="54">
        <f t="shared" si="9"/>
        <v>9.2179937515324284E-5</v>
      </c>
      <c r="AJ119" s="54">
        <f t="shared" si="9"/>
        <v>7.6816614596103534E-5</v>
      </c>
      <c r="AK119" s="54">
        <f t="shared" si="9"/>
        <v>6.1453291676882783E-5</v>
      </c>
      <c r="AL119" s="54">
        <f t="shared" si="9"/>
        <v>4.6089968757662033E-5</v>
      </c>
      <c r="AM119" s="54">
        <f t="shared" si="9"/>
        <v>3.0726645838441283E-5</v>
      </c>
      <c r="AN119" s="54">
        <f t="shared" si="9"/>
        <v>1.536332291922053E-5</v>
      </c>
      <c r="AO119" s="54">
        <f t="shared" si="9"/>
        <v>-2.2361669807513529E-19</v>
      </c>
      <c r="AP119" s="29"/>
      <c r="AQ119" s="11"/>
    </row>
    <row r="120" spans="1:43" x14ac:dyDescent="0.4">
      <c r="A120" s="3">
        <v>24</v>
      </c>
      <c r="B120" s="3" t="s">
        <v>161</v>
      </c>
      <c r="C120" s="3" t="s">
        <v>320</v>
      </c>
      <c r="D120" s="3">
        <v>4</v>
      </c>
      <c r="E120" s="3" t="s">
        <v>343</v>
      </c>
      <c r="F120" s="3"/>
      <c r="G120" s="3" t="s">
        <v>371</v>
      </c>
      <c r="H120" s="3">
        <v>0</v>
      </c>
      <c r="I120" s="3">
        <v>1.2644414326193072E-2</v>
      </c>
      <c r="J120" s="3">
        <v>1.2706386122019828E-2</v>
      </c>
      <c r="K120" s="11">
        <v>1.310810274555382E-2</v>
      </c>
      <c r="L120" s="11">
        <v>1.4367194448172901E-2</v>
      </c>
      <c r="M120" s="11">
        <v>1.5137125023843147E-2</v>
      </c>
      <c r="N120" s="11">
        <v>1.5466508864361973E-2</v>
      </c>
      <c r="O120" s="11">
        <v>1.580306009725049E-2</v>
      </c>
      <c r="P120" s="11">
        <v>1.6146934684966661E-2</v>
      </c>
      <c r="Q120" s="11">
        <v>1.6498291983711538E-2</v>
      </c>
      <c r="R120" s="11">
        <v>1.6857294817277102E-2</v>
      </c>
      <c r="S120" s="11">
        <v>1.722410955250105E-2</v>
      </c>
      <c r="T120" s="11">
        <v>1.759890617636347E-2</v>
      </c>
      <c r="U120" s="11">
        <v>1.7981858374761139E-2</v>
      </c>
      <c r="V120" s="11">
        <v>1.837314361299594E-2</v>
      </c>
      <c r="W120" s="11">
        <v>1.8772943218014732E-2</v>
      </c>
      <c r="X120" s="11">
        <v>1.918144246243873E-2</v>
      </c>
      <c r="Y120" s="11">
        <v>1.9598830650421395E-2</v>
      </c>
      <c r="Z120" s="11">
        <v>2.0025301205374567E-2</v>
      </c>
      <c r="AA120" s="11">
        <v>2.046105175960352E-2</v>
      </c>
      <c r="AB120" s="11">
        <v>2.0906284245892491E-2</v>
      </c>
      <c r="AC120" s="11">
        <v>2.1361204991083113E-2</v>
      </c>
      <c r="AD120" s="11">
        <v>2.182602481168908E-2</v>
      </c>
      <c r="AE120" s="11">
        <v>2.2300959111591433E-2</v>
      </c>
      <c r="AF120" s="11">
        <v>2.2786227981859666E-2</v>
      </c>
      <c r="AG120" s="11">
        <v>2.3282056302744932E-2</v>
      </c>
      <c r="AH120" s="11">
        <v>2.3788673847892662E-2</v>
      </c>
      <c r="AI120" s="11">
        <v>2.4306315390822807E-2</v>
      </c>
      <c r="AJ120" s="11">
        <v>2.4835220813727108E-2</v>
      </c>
      <c r="AK120" s="11">
        <v>2.5375635218633813E-2</v>
      </c>
      <c r="AL120" s="11">
        <v>2.5927809040991283E-2</v>
      </c>
      <c r="AM120" s="11">
        <v>2.6491998165723254E-2</v>
      </c>
      <c r="AN120" s="11">
        <v>2.7068464045809391E-2</v>
      </c>
      <c r="AO120" s="11">
        <v>2.7657473823446205E-2</v>
      </c>
      <c r="AP120" s="11"/>
      <c r="AQ120" s="11"/>
    </row>
    <row r="121" spans="1:43" x14ac:dyDescent="0.4">
      <c r="A121" s="3">
        <v>24</v>
      </c>
      <c r="B121" s="3" t="s">
        <v>161</v>
      </c>
      <c r="C121" s="3" t="s">
        <v>320</v>
      </c>
      <c r="D121" s="3">
        <v>5</v>
      </c>
      <c r="E121" s="3" t="s">
        <v>344</v>
      </c>
      <c r="F121" s="3"/>
      <c r="G121" s="3" t="s">
        <v>371</v>
      </c>
      <c r="H121" s="3">
        <v>0</v>
      </c>
      <c r="I121" s="3">
        <v>1.263176991186688E-2</v>
      </c>
      <c r="J121" s="3">
        <v>1.2693679735897809E-2</v>
      </c>
      <c r="K121" s="11">
        <v>1.3094994642808265E-2</v>
      </c>
      <c r="L121" s="11">
        <v>1.4352827253724729E-2</v>
      </c>
      <c r="M121" s="11">
        <v>1.5121987898819304E-2</v>
      </c>
      <c r="N121" s="11">
        <v>1.545104235549761E-2</v>
      </c>
      <c r="O121" s="11">
        <v>1.5787257037153238E-2</v>
      </c>
      <c r="P121" s="11">
        <v>1.6130787750281695E-2</v>
      </c>
      <c r="Q121" s="11">
        <v>1.6481793691727826E-2</v>
      </c>
      <c r="R121" s="11">
        <v>1.6840437522459825E-2</v>
      </c>
      <c r="S121" s="11">
        <v>1.7206885442948548E-2</v>
      </c>
      <c r="T121" s="11">
        <v>1.7581307270187106E-2</v>
      </c>
      <c r="U121" s="11">
        <v>1.7963876516386378E-2</v>
      </c>
      <c r="V121" s="11">
        <v>1.8354770469382945E-2</v>
      </c>
      <c r="W121" s="11">
        <v>1.8754170274796717E-2</v>
      </c>
      <c r="X121" s="11">
        <v>1.9162261019976291E-2</v>
      </c>
      <c r="Y121" s="11">
        <v>1.9579231819770972E-2</v>
      </c>
      <c r="Z121" s="11">
        <v>2.0005275904169194E-2</v>
      </c>
      <c r="AA121" s="11">
        <v>2.0440590707843917E-2</v>
      </c>
      <c r="AB121" s="11">
        <v>2.0885377961646599E-2</v>
      </c>
      <c r="AC121" s="11">
        <v>2.1339843786092029E-2</v>
      </c>
      <c r="AD121" s="11">
        <v>2.180419878687739E-2</v>
      </c>
      <c r="AE121" s="11">
        <v>2.2278658152479841E-2</v>
      </c>
      <c r="AF121" s="11">
        <v>2.2763441753877806E-2</v>
      </c>
      <c r="AG121" s="11">
        <v>2.3258774246442186E-2</v>
      </c>
      <c r="AH121" s="11">
        <v>2.3764885174044771E-2</v>
      </c>
      <c r="AI121" s="11">
        <v>2.4282009075431984E-2</v>
      </c>
      <c r="AJ121" s="11">
        <v>2.4810385592913382E-2</v>
      </c>
      <c r="AK121" s="11">
        <v>2.5350259583415181E-2</v>
      </c>
      <c r="AL121" s="11">
        <v>2.590188123195029E-2</v>
      </c>
      <c r="AM121" s="11">
        <v>2.646550616755753E-2</v>
      </c>
      <c r="AN121" s="11">
        <v>2.7041395581763581E-2</v>
      </c>
      <c r="AO121" s="11">
        <v>2.7629816349622759E-2</v>
      </c>
      <c r="AP121" s="11"/>
      <c r="AQ121" s="11"/>
    </row>
    <row r="122" spans="1:43" x14ac:dyDescent="0.4">
      <c r="A122" s="7">
        <v>25</v>
      </c>
      <c r="B122" s="7" t="s">
        <v>162</v>
      </c>
      <c r="C122" s="7" t="s">
        <v>321</v>
      </c>
      <c r="D122" s="7">
        <v>1</v>
      </c>
      <c r="E122" s="7" t="s">
        <v>338</v>
      </c>
      <c r="F122" s="7"/>
      <c r="G122" s="7" t="s">
        <v>385</v>
      </c>
      <c r="H122" s="7">
        <v>0</v>
      </c>
      <c r="I122" s="7">
        <v>843.17180616740086</v>
      </c>
      <c r="J122" s="3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</row>
    <row r="123" spans="1:43" x14ac:dyDescent="0.4">
      <c r="A123" s="7">
        <v>25</v>
      </c>
      <c r="B123" s="7" t="s">
        <v>162</v>
      </c>
      <c r="C123" s="7" t="s">
        <v>321</v>
      </c>
      <c r="D123" s="7">
        <v>2</v>
      </c>
      <c r="E123" s="7" t="s">
        <v>339</v>
      </c>
      <c r="F123" s="7"/>
      <c r="G123" s="7" t="s">
        <v>385</v>
      </c>
      <c r="H123" s="7">
        <v>0</v>
      </c>
      <c r="I123" s="7">
        <v>100</v>
      </c>
      <c r="J123" s="7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</row>
    <row r="124" spans="1:43" x14ac:dyDescent="0.4">
      <c r="A124" s="7">
        <v>25</v>
      </c>
      <c r="B124" s="7" t="s">
        <v>162</v>
      </c>
      <c r="C124" s="7" t="s">
        <v>321</v>
      </c>
      <c r="D124" s="7">
        <v>3</v>
      </c>
      <c r="E124" s="7" t="s">
        <v>341</v>
      </c>
      <c r="F124" s="7"/>
      <c r="G124" s="7" t="s">
        <v>371</v>
      </c>
      <c r="H124" s="7">
        <v>0</v>
      </c>
      <c r="I124" s="39">
        <v>2.010557141042719E-4</v>
      </c>
      <c r="J124" s="59">
        <f>I124</f>
        <v>2.010557141042719E-4</v>
      </c>
      <c r="K124" s="59">
        <f>J124</f>
        <v>2.010557141042719E-4</v>
      </c>
      <c r="L124" s="59">
        <f>K124</f>
        <v>2.010557141042719E-4</v>
      </c>
      <c r="M124" s="54">
        <f>L124-$L$124/(2050-2021)</f>
        <v>1.9412275844550391E-4</v>
      </c>
      <c r="N124" s="54">
        <f t="shared" ref="N124:AO124" si="10">M124-$L$124/(2050-2021)</f>
        <v>1.8718980278673592E-4</v>
      </c>
      <c r="O124" s="54">
        <f t="shared" si="10"/>
        <v>1.8025684712796793E-4</v>
      </c>
      <c r="P124" s="54">
        <f t="shared" si="10"/>
        <v>1.7332389146919994E-4</v>
      </c>
      <c r="Q124" s="54">
        <f t="shared" si="10"/>
        <v>1.6639093581043195E-4</v>
      </c>
      <c r="R124" s="54">
        <f t="shared" si="10"/>
        <v>1.5945798015166396E-4</v>
      </c>
      <c r="S124" s="54">
        <f t="shared" si="10"/>
        <v>1.5252502449289597E-4</v>
      </c>
      <c r="T124" s="54">
        <f t="shared" si="10"/>
        <v>1.4559206883412798E-4</v>
      </c>
      <c r="U124" s="54">
        <f t="shared" si="10"/>
        <v>1.3865911317536E-4</v>
      </c>
      <c r="V124" s="54">
        <f t="shared" si="10"/>
        <v>1.3172615751659201E-4</v>
      </c>
      <c r="W124" s="54">
        <f t="shared" si="10"/>
        <v>1.2479320185782402E-4</v>
      </c>
      <c r="X124" s="54">
        <f t="shared" si="10"/>
        <v>1.1786024619905601E-4</v>
      </c>
      <c r="Y124" s="54">
        <f t="shared" si="10"/>
        <v>1.1092729054028801E-4</v>
      </c>
      <c r="Z124" s="54">
        <f t="shared" si="10"/>
        <v>1.0399433488152001E-4</v>
      </c>
      <c r="AA124" s="54">
        <f t="shared" si="10"/>
        <v>9.7061379222752008E-5</v>
      </c>
      <c r="AB124" s="54">
        <f t="shared" si="10"/>
        <v>9.0128423563984005E-5</v>
      </c>
      <c r="AC124" s="54">
        <f t="shared" si="10"/>
        <v>8.3195467905216003E-5</v>
      </c>
      <c r="AD124" s="54">
        <f t="shared" si="10"/>
        <v>7.6262512246448E-5</v>
      </c>
      <c r="AE124" s="54">
        <f t="shared" si="10"/>
        <v>6.9329556587679998E-5</v>
      </c>
      <c r="AF124" s="54">
        <f t="shared" si="10"/>
        <v>6.2396600928911995E-5</v>
      </c>
      <c r="AG124" s="54">
        <f t="shared" si="10"/>
        <v>5.5463645270143999E-5</v>
      </c>
      <c r="AH124" s="54">
        <f t="shared" si="10"/>
        <v>4.8530689611376004E-5</v>
      </c>
      <c r="AI124" s="54">
        <f t="shared" si="10"/>
        <v>4.1597733952608008E-5</v>
      </c>
      <c r="AJ124" s="54">
        <f t="shared" si="10"/>
        <v>3.4664778293840012E-5</v>
      </c>
      <c r="AK124" s="54">
        <f t="shared" si="10"/>
        <v>2.7731822635072017E-5</v>
      </c>
      <c r="AL124" s="54">
        <f t="shared" si="10"/>
        <v>2.0798866976304021E-5</v>
      </c>
      <c r="AM124" s="54">
        <f t="shared" si="10"/>
        <v>1.3865911317536025E-5</v>
      </c>
      <c r="AN124" s="54">
        <f t="shared" si="10"/>
        <v>6.9329556587680287E-6</v>
      </c>
      <c r="AO124" s="54">
        <f t="shared" si="10"/>
        <v>3.2187251995663413E-20</v>
      </c>
      <c r="AP124" s="29"/>
      <c r="AQ124" s="11"/>
    </row>
    <row r="125" spans="1:43" x14ac:dyDescent="0.4">
      <c r="A125" s="7">
        <v>25</v>
      </c>
      <c r="B125" s="7" t="s">
        <v>162</v>
      </c>
      <c r="C125" s="7" t="s">
        <v>321</v>
      </c>
      <c r="D125" s="7">
        <v>4</v>
      </c>
      <c r="E125" s="7" t="s">
        <v>343</v>
      </c>
      <c r="F125" s="7"/>
      <c r="G125" s="7" t="s">
        <v>371</v>
      </c>
      <c r="H125" s="7">
        <v>0</v>
      </c>
      <c r="I125" s="7">
        <v>5.7074206900523151E-3</v>
      </c>
      <c r="J125" s="7">
        <v>5.7353934454980647E-3</v>
      </c>
      <c r="K125" s="11">
        <v>5.9167198169335815E-3</v>
      </c>
      <c r="L125" s="11">
        <v>6.4850471311781888E-3</v>
      </c>
      <c r="M125" s="11">
        <v>6.8325774781062675E-3</v>
      </c>
      <c r="N125" s="11">
        <v>6.9812543640298602E-3</v>
      </c>
      <c r="O125" s="11">
        <v>7.1331664589911505E-3</v>
      </c>
      <c r="P125" s="11">
        <v>7.2883841611387969E-3</v>
      </c>
      <c r="Q125" s="11">
        <v>7.4469794004851774E-3</v>
      </c>
      <c r="R125" s="11">
        <v>7.6090256722397363E-3</v>
      </c>
      <c r="S125" s="11">
        <v>7.7745980708676717E-3</v>
      </c>
      <c r="T125" s="11">
        <v>7.9437733248897517E-3</v>
      </c>
      <c r="U125" s="11">
        <v>8.116629832439352E-3</v>
      </c>
      <c r="V125" s="11">
        <v>8.2932476975932316E-3</v>
      </c>
      <c r="W125" s="11">
        <v>8.4737087674928609E-3</v>
      </c>
      <c r="X125" s="11">
        <v>8.6580966702735039E-3</v>
      </c>
      <c r="Y125" s="11">
        <v>8.8464968538186552E-3</v>
      </c>
      <c r="Z125" s="11">
        <v>9.0389966253577505E-3</v>
      </c>
      <c r="AA125" s="11">
        <v>9.2356851919255366E-3</v>
      </c>
      <c r="AB125" s="11">
        <v>9.4366537017018352E-3</v>
      </c>
      <c r="AC125" s="11">
        <v>9.6419952862508672E-3</v>
      </c>
      <c r="AD125" s="11">
        <v>9.8518051036796863E-3</v>
      </c>
      <c r="AE125" s="11">
        <v>1.0066180382735756E-2</v>
      </c>
      <c r="AF125" s="11">
        <v>1.0285220467864085E-2</v>
      </c>
      <c r="AG125" s="11">
        <v>1.0509026865244809E-2</v>
      </c>
      <c r="AH125" s="11">
        <v>1.0737703289832536E-2</v>
      </c>
      <c r="AI125" s="11">
        <v>1.0971355713419293E-2</v>
      </c>
      <c r="AJ125" s="11">
        <v>1.1210092413743294E-2</v>
      </c>
      <c r="AK125" s="11">
        <v>1.1454024024666349E-2</v>
      </c>
      <c r="AL125" s="11">
        <v>1.1703263587443089E-2</v>
      </c>
      <c r="AM125" s="11">
        <v>1.1957926603105851E-2</v>
      </c>
      <c r="AN125" s="11">
        <v>1.2218131085989434E-2</v>
      </c>
      <c r="AO125" s="11">
        <v>1.2483997618420565E-2</v>
      </c>
      <c r="AP125" s="11"/>
      <c r="AQ125" s="11"/>
    </row>
    <row r="126" spans="1:43" x14ac:dyDescent="0.4">
      <c r="A126" s="7">
        <v>25</v>
      </c>
      <c r="B126" s="7" t="s">
        <v>162</v>
      </c>
      <c r="C126" s="7" t="s">
        <v>321</v>
      </c>
      <c r="D126" s="7">
        <v>5</v>
      </c>
      <c r="E126" s="7" t="s">
        <v>344</v>
      </c>
      <c r="F126" s="7"/>
      <c r="G126" s="7" t="s">
        <v>371</v>
      </c>
      <c r="H126" s="7">
        <v>0</v>
      </c>
      <c r="I126" s="7">
        <v>5.7017132693622631E-3</v>
      </c>
      <c r="J126" s="7">
        <v>5.7296580520525666E-3</v>
      </c>
      <c r="K126" s="11">
        <v>5.9108030971166481E-3</v>
      </c>
      <c r="L126" s="11">
        <v>6.4785620840470109E-3</v>
      </c>
      <c r="M126" s="11">
        <v>6.8257449006281614E-3</v>
      </c>
      <c r="N126" s="11">
        <v>6.9742731096658307E-3</v>
      </c>
      <c r="O126" s="11">
        <v>7.1260332925321595E-3</v>
      </c>
      <c r="P126" s="11">
        <v>7.281095776977658E-3</v>
      </c>
      <c r="Q126" s="11">
        <v>7.4395324210846919E-3</v>
      </c>
      <c r="R126" s="11">
        <v>7.6014166465674963E-3</v>
      </c>
      <c r="S126" s="11">
        <v>7.7668234727968043E-3</v>
      </c>
      <c r="T126" s="11">
        <v>7.9358295515648616E-3</v>
      </c>
      <c r="U126" s="11">
        <v>8.1085132026069134E-3</v>
      </c>
      <c r="V126" s="11">
        <v>8.2849544498956387E-3</v>
      </c>
      <c r="W126" s="11">
        <v>8.4652350587253681E-3</v>
      </c>
      <c r="X126" s="11">
        <v>8.6494385736032298E-3</v>
      </c>
      <c r="Y126" s="11">
        <v>8.8376503569648369E-3</v>
      </c>
      <c r="Z126" s="11">
        <v>9.0299576287323925E-3</v>
      </c>
      <c r="AA126" s="11">
        <v>9.2264495067336111E-3</v>
      </c>
      <c r="AB126" s="11">
        <v>9.4272170480001333E-3</v>
      </c>
      <c r="AC126" s="11">
        <v>9.6323532909646167E-3</v>
      </c>
      <c r="AD126" s="11">
        <v>9.8419532985760064E-3</v>
      </c>
      <c r="AE126" s="11">
        <v>1.0056114202353019E-2</v>
      </c>
      <c r="AF126" s="11">
        <v>1.027493524739622E-2</v>
      </c>
      <c r="AG126" s="11">
        <v>1.0498517838379564E-2</v>
      </c>
      <c r="AH126" s="11">
        <v>1.0726965586542703E-2</v>
      </c>
      <c r="AI126" s="11">
        <v>1.0960384357705874E-2</v>
      </c>
      <c r="AJ126" s="11">
        <v>1.1198882321329552E-2</v>
      </c>
      <c r="AK126" s="11">
        <v>1.1442570000641682E-2</v>
      </c>
      <c r="AL126" s="11">
        <v>1.1691560323855646E-2</v>
      </c>
      <c r="AM126" s="11">
        <v>1.1945968676502744E-2</v>
      </c>
      <c r="AN126" s="11">
        <v>1.2205912954903446E-2</v>
      </c>
      <c r="AO126" s="11">
        <v>1.2471513620802144E-2</v>
      </c>
      <c r="AP126" s="11"/>
      <c r="AQ126" s="11"/>
    </row>
    <row r="127" spans="1:43" x14ac:dyDescent="0.4">
      <c r="A127" s="3">
        <v>26</v>
      </c>
      <c r="B127" s="3" t="s">
        <v>163</v>
      </c>
      <c r="C127" s="3" t="s">
        <v>322</v>
      </c>
      <c r="D127" s="3">
        <v>1</v>
      </c>
      <c r="E127" s="3" t="s">
        <v>338</v>
      </c>
      <c r="F127" s="3"/>
      <c r="G127" s="3" t="s">
        <v>385</v>
      </c>
      <c r="H127" s="3">
        <v>0</v>
      </c>
      <c r="I127" s="3">
        <v>985.90308370044056</v>
      </c>
      <c r="J127" s="2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 spans="1:43" x14ac:dyDescent="0.4">
      <c r="A128" s="3">
        <v>26</v>
      </c>
      <c r="B128" s="3" t="s">
        <v>163</v>
      </c>
      <c r="C128" s="3" t="s">
        <v>322</v>
      </c>
      <c r="D128" s="3">
        <v>2</v>
      </c>
      <c r="E128" s="3" t="s">
        <v>339</v>
      </c>
      <c r="F128" s="3"/>
      <c r="G128" s="3" t="s">
        <v>385</v>
      </c>
      <c r="H128" s="3">
        <v>0</v>
      </c>
      <c r="I128" s="3">
        <v>60</v>
      </c>
      <c r="J128" s="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</row>
    <row r="129" spans="1:43" x14ac:dyDescent="0.4">
      <c r="A129" s="3">
        <v>26</v>
      </c>
      <c r="B129" s="3" t="s">
        <v>163</v>
      </c>
      <c r="C129" s="3" t="s">
        <v>322</v>
      </c>
      <c r="D129" s="3">
        <v>3</v>
      </c>
      <c r="E129" s="3" t="s">
        <v>341</v>
      </c>
      <c r="F129" s="3"/>
      <c r="G129" s="3" t="s">
        <v>385</v>
      </c>
      <c r="H129" s="3">
        <v>0</v>
      </c>
      <c r="I129" s="37">
        <v>0</v>
      </c>
      <c r="J129" s="37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29"/>
      <c r="AQ129" s="11"/>
    </row>
    <row r="130" spans="1:43" x14ac:dyDescent="0.4">
      <c r="A130" s="3">
        <v>26</v>
      </c>
      <c r="B130" s="3" t="s">
        <v>163</v>
      </c>
      <c r="C130" s="3" t="s">
        <v>322</v>
      </c>
      <c r="D130" s="3">
        <v>4</v>
      </c>
      <c r="E130" s="3" t="s">
        <v>343</v>
      </c>
      <c r="F130" s="3"/>
      <c r="G130" s="3" t="s">
        <v>371</v>
      </c>
      <c r="H130" s="3">
        <v>0</v>
      </c>
      <c r="I130" s="3">
        <v>999</v>
      </c>
      <c r="J130" s="3">
        <v>999</v>
      </c>
      <c r="K130" s="11">
        <v>999</v>
      </c>
      <c r="L130" s="11">
        <v>999</v>
      </c>
      <c r="M130" s="11">
        <v>999</v>
      </c>
      <c r="N130" s="11">
        <v>999</v>
      </c>
      <c r="O130" s="11">
        <v>999</v>
      </c>
      <c r="P130" s="11">
        <v>999</v>
      </c>
      <c r="Q130" s="11">
        <v>999</v>
      </c>
      <c r="R130" s="11">
        <v>999</v>
      </c>
      <c r="S130" s="11">
        <v>999</v>
      </c>
      <c r="T130" s="11">
        <v>999</v>
      </c>
      <c r="U130" s="11">
        <v>999</v>
      </c>
      <c r="V130" s="11">
        <v>999</v>
      </c>
      <c r="W130" s="11">
        <v>999</v>
      </c>
      <c r="X130" s="11">
        <v>999</v>
      </c>
      <c r="Y130" s="11">
        <v>999</v>
      </c>
      <c r="Z130" s="11">
        <v>999</v>
      </c>
      <c r="AA130" s="11">
        <v>999</v>
      </c>
      <c r="AB130" s="11">
        <v>999</v>
      </c>
      <c r="AC130" s="11">
        <v>999</v>
      </c>
      <c r="AD130" s="11">
        <v>999</v>
      </c>
      <c r="AE130" s="11">
        <v>999</v>
      </c>
      <c r="AF130" s="11">
        <v>999</v>
      </c>
      <c r="AG130" s="11">
        <v>999</v>
      </c>
      <c r="AH130" s="11">
        <v>999</v>
      </c>
      <c r="AI130" s="11">
        <v>999</v>
      </c>
      <c r="AJ130" s="11">
        <v>999</v>
      </c>
      <c r="AK130" s="11">
        <v>999</v>
      </c>
      <c r="AL130" s="11">
        <v>999</v>
      </c>
      <c r="AM130" s="11">
        <v>999</v>
      </c>
      <c r="AN130" s="11">
        <v>999</v>
      </c>
      <c r="AO130" s="11">
        <v>999</v>
      </c>
      <c r="AP130" s="11"/>
      <c r="AQ130" s="11"/>
    </row>
    <row r="131" spans="1:43" x14ac:dyDescent="0.4">
      <c r="A131" s="3">
        <v>26</v>
      </c>
      <c r="B131" s="3" t="s">
        <v>163</v>
      </c>
      <c r="C131" s="3" t="s">
        <v>322</v>
      </c>
      <c r="D131" s="3">
        <v>5</v>
      </c>
      <c r="E131" s="3" t="s">
        <v>344</v>
      </c>
      <c r="F131" s="3"/>
      <c r="G131" s="3" t="s">
        <v>371</v>
      </c>
      <c r="H131" s="3">
        <v>0</v>
      </c>
      <c r="I131" s="3">
        <v>0</v>
      </c>
      <c r="J131" s="3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/>
      <c r="AQ131" s="11"/>
    </row>
    <row r="132" spans="1:43" x14ac:dyDescent="0.4">
      <c r="A132" s="7">
        <v>27</v>
      </c>
      <c r="B132" s="7" t="s">
        <v>164</v>
      </c>
      <c r="C132" s="7" t="s">
        <v>323</v>
      </c>
      <c r="D132" s="7">
        <v>1</v>
      </c>
      <c r="E132" s="7" t="s">
        <v>338</v>
      </c>
      <c r="F132" s="7"/>
      <c r="G132" s="7" t="s">
        <v>385</v>
      </c>
      <c r="H132" s="7">
        <v>0</v>
      </c>
      <c r="I132" s="7">
        <v>1250</v>
      </c>
      <c r="J132" s="3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</row>
    <row r="133" spans="1:43" x14ac:dyDescent="0.4">
      <c r="A133" s="7">
        <v>27</v>
      </c>
      <c r="B133" s="7" t="s">
        <v>164</v>
      </c>
      <c r="C133" s="7" t="s">
        <v>323</v>
      </c>
      <c r="D133" s="7">
        <v>2</v>
      </c>
      <c r="E133" s="7" t="s">
        <v>339</v>
      </c>
      <c r="F133" s="7"/>
      <c r="G133" s="7" t="s">
        <v>385</v>
      </c>
      <c r="H133" s="7">
        <v>0</v>
      </c>
      <c r="I133" s="7">
        <v>50</v>
      </c>
      <c r="J133" s="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</row>
    <row r="134" spans="1:43" x14ac:dyDescent="0.4">
      <c r="A134" s="7">
        <v>27</v>
      </c>
      <c r="B134" s="7" t="s">
        <v>164</v>
      </c>
      <c r="C134" s="7" t="s">
        <v>323</v>
      </c>
      <c r="D134" s="7">
        <v>3</v>
      </c>
      <c r="E134" s="7" t="s">
        <v>341</v>
      </c>
      <c r="F134" s="7"/>
      <c r="G134" s="7" t="s">
        <v>371</v>
      </c>
      <c r="H134" s="7">
        <v>0</v>
      </c>
      <c r="I134" s="41">
        <v>4.190798720504639E-2</v>
      </c>
      <c r="J134" s="59">
        <f>I134</f>
        <v>4.190798720504639E-2</v>
      </c>
      <c r="K134" s="59">
        <f>J134</f>
        <v>4.190798720504639E-2</v>
      </c>
      <c r="L134" s="59">
        <f>K134</f>
        <v>4.190798720504639E-2</v>
      </c>
      <c r="M134" s="54">
        <f>L134-$L$134/(2050-2021)</f>
        <v>4.0462884197975828E-2</v>
      </c>
      <c r="N134" s="54">
        <f t="shared" ref="N134:AO134" si="11">M134-$L$134/(2050-2021)</f>
        <v>3.9017781190905265E-2</v>
      </c>
      <c r="O134" s="54">
        <f t="shared" si="11"/>
        <v>3.7572678183834703E-2</v>
      </c>
      <c r="P134" s="54">
        <f t="shared" si="11"/>
        <v>3.612757517676414E-2</v>
      </c>
      <c r="Q134" s="54">
        <f t="shared" si="11"/>
        <v>3.4682472169693578E-2</v>
      </c>
      <c r="R134" s="54">
        <f t="shared" si="11"/>
        <v>3.3237369162623015E-2</v>
      </c>
      <c r="S134" s="54">
        <f t="shared" si="11"/>
        <v>3.1792266155552452E-2</v>
      </c>
      <c r="T134" s="54">
        <f t="shared" si="11"/>
        <v>3.0347163148481886E-2</v>
      </c>
      <c r="U134" s="54">
        <f t="shared" si="11"/>
        <v>2.890206014141132E-2</v>
      </c>
      <c r="V134" s="54">
        <f t="shared" si="11"/>
        <v>2.7456957134340754E-2</v>
      </c>
      <c r="W134" s="54">
        <f t="shared" si="11"/>
        <v>2.6011854127270188E-2</v>
      </c>
      <c r="X134" s="54">
        <f t="shared" si="11"/>
        <v>2.4566751120199622E-2</v>
      </c>
      <c r="Y134" s="54">
        <f t="shared" si="11"/>
        <v>2.3121648113129056E-2</v>
      </c>
      <c r="Z134" s="54">
        <f t="shared" si="11"/>
        <v>2.167654510605849E-2</v>
      </c>
      <c r="AA134" s="54">
        <f t="shared" si="11"/>
        <v>2.0231442098987924E-2</v>
      </c>
      <c r="AB134" s="54">
        <f t="shared" si="11"/>
        <v>1.8786339091917358E-2</v>
      </c>
      <c r="AC134" s="54">
        <f t="shared" si="11"/>
        <v>1.7341236084846792E-2</v>
      </c>
      <c r="AD134" s="54">
        <f t="shared" si="11"/>
        <v>1.5896133077776226E-2</v>
      </c>
      <c r="AE134" s="54">
        <f t="shared" si="11"/>
        <v>1.445103007070566E-2</v>
      </c>
      <c r="AF134" s="54">
        <f t="shared" si="11"/>
        <v>1.3005927063635094E-2</v>
      </c>
      <c r="AG134" s="54">
        <f t="shared" si="11"/>
        <v>1.1560824056564528E-2</v>
      </c>
      <c r="AH134" s="54">
        <f t="shared" si="11"/>
        <v>1.0115721049493962E-2</v>
      </c>
      <c r="AI134" s="54">
        <f t="shared" si="11"/>
        <v>8.6706180424233961E-3</v>
      </c>
      <c r="AJ134" s="54">
        <f t="shared" si="11"/>
        <v>7.225515035352831E-3</v>
      </c>
      <c r="AK134" s="54">
        <f t="shared" si="11"/>
        <v>5.7804120282822658E-3</v>
      </c>
      <c r="AL134" s="54">
        <f t="shared" si="11"/>
        <v>4.3353090212117007E-3</v>
      </c>
      <c r="AM134" s="54">
        <f t="shared" si="11"/>
        <v>2.8902060141411355E-3</v>
      </c>
      <c r="AN134" s="54">
        <f t="shared" si="11"/>
        <v>1.4451030070705704E-3</v>
      </c>
      <c r="AO134" s="54">
        <f t="shared" si="11"/>
        <v>5.2041704279304213E-18</v>
      </c>
      <c r="AP134" s="29"/>
      <c r="AQ134" s="11"/>
    </row>
    <row r="135" spans="1:43" x14ac:dyDescent="0.4">
      <c r="A135" s="7">
        <v>27</v>
      </c>
      <c r="B135" s="7" t="s">
        <v>164</v>
      </c>
      <c r="C135" s="7" t="s">
        <v>323</v>
      </c>
      <c r="D135" s="7">
        <v>4</v>
      </c>
      <c r="E135" s="7" t="s">
        <v>343</v>
      </c>
      <c r="F135" s="7"/>
      <c r="G135" s="7" t="s">
        <v>371</v>
      </c>
      <c r="H135" s="7">
        <v>0</v>
      </c>
      <c r="I135" s="7">
        <v>1.1874763272647999</v>
      </c>
      <c r="J135" s="7">
        <v>1.1932962916066765</v>
      </c>
      <c r="K135" s="11">
        <v>1.2310227507695328</v>
      </c>
      <c r="L135" s="11">
        <v>1.3492679736912843</v>
      </c>
      <c r="M135" s="11">
        <v>1.4215745518102758</v>
      </c>
      <c r="N135" s="11">
        <v>1.4525080140576676</v>
      </c>
      <c r="O135" s="11">
        <v>1.4841145884435625</v>
      </c>
      <c r="P135" s="11">
        <v>1.5164089218880943</v>
      </c>
      <c r="Q135" s="11">
        <v>1.5494059800283793</v>
      </c>
      <c r="R135" s="11">
        <v>1.583121054153797</v>
      </c>
      <c r="S135" s="11">
        <v>1.6175697682921835</v>
      </c>
      <c r="T135" s="11">
        <v>1.6527680864502214</v>
      </c>
      <c r="U135" s="11">
        <v>1.6887323200113784</v>
      </c>
      <c r="V135" s="11">
        <v>1.7254791352948262</v>
      </c>
      <c r="W135" s="11">
        <v>1.7630255612788417</v>
      </c>
      <c r="X135" s="11">
        <v>1.8013889974922692</v>
      </c>
      <c r="Y135" s="11">
        <v>1.8405872220777011</v>
      </c>
      <c r="Z135" s="11">
        <v>1.880638400030112</v>
      </c>
      <c r="AA135" s="11">
        <v>1.9215610916147674</v>
      </c>
      <c r="AB135" s="11">
        <v>1.9633742609683047</v>
      </c>
      <c r="AC135" s="11">
        <v>2.0060972848869754</v>
      </c>
      <c r="AD135" s="11">
        <v>2.0497499618061159</v>
      </c>
      <c r="AE135" s="11">
        <v>2.0943525209750167</v>
      </c>
      <c r="AF135" s="11">
        <v>2.1399256318314337</v>
      </c>
      <c r="AG135" s="11">
        <v>2.1864904135800858</v>
      </c>
      <c r="AH135" s="11">
        <v>2.234068444979588</v>
      </c>
      <c r="AI135" s="11">
        <v>2.2826817743423438</v>
      </c>
      <c r="AJ135" s="11">
        <v>2.3323529297520329</v>
      </c>
      <c r="AK135" s="11">
        <v>2.3831049295034372</v>
      </c>
      <c r="AL135" s="11">
        <v>2.4349612927694317</v>
      </c>
      <c r="AM135" s="11">
        <v>2.4879460505000948</v>
      </c>
      <c r="AN135" s="11">
        <v>2.5420837565589767</v>
      </c>
      <c r="AO135" s="11">
        <v>2.5973994991017006</v>
      </c>
      <c r="AP135" s="11"/>
      <c r="AQ135" s="11"/>
    </row>
    <row r="136" spans="1:43" x14ac:dyDescent="0.4">
      <c r="A136" s="7">
        <v>27</v>
      </c>
      <c r="B136" s="7" t="s">
        <v>164</v>
      </c>
      <c r="C136" s="7" t="s">
        <v>323</v>
      </c>
      <c r="D136" s="7">
        <v>5</v>
      </c>
      <c r="E136" s="7" t="s">
        <v>344</v>
      </c>
      <c r="F136" s="7"/>
      <c r="G136" s="7" t="s">
        <v>371</v>
      </c>
      <c r="H136" s="7">
        <v>0</v>
      </c>
      <c r="I136" s="7">
        <v>1.1862888509375351</v>
      </c>
      <c r="J136" s="7">
        <v>1.1921029953150699</v>
      </c>
      <c r="K136" s="11">
        <v>1.2297917280187634</v>
      </c>
      <c r="L136" s="11">
        <v>1.347918705717593</v>
      </c>
      <c r="M136" s="11">
        <v>1.4201529772584656</v>
      </c>
      <c r="N136" s="11">
        <v>1.4510555060436099</v>
      </c>
      <c r="O136" s="11">
        <v>1.4826304738551188</v>
      </c>
      <c r="P136" s="11">
        <v>1.5148925129662061</v>
      </c>
      <c r="Q136" s="11">
        <v>1.547856574048351</v>
      </c>
      <c r="R136" s="11">
        <v>1.5815379330996433</v>
      </c>
      <c r="S136" s="11">
        <v>1.6159521985238914</v>
      </c>
      <c r="T136" s="11">
        <v>1.6511153183637712</v>
      </c>
      <c r="U136" s="11">
        <v>1.687043587691367</v>
      </c>
      <c r="V136" s="11">
        <v>1.7237536561595315</v>
      </c>
      <c r="W136" s="11">
        <v>1.7612625357175629</v>
      </c>
      <c r="X136" s="11">
        <v>1.7995876084947768</v>
      </c>
      <c r="Y136" s="11">
        <v>1.8387466348556234</v>
      </c>
      <c r="Z136" s="11">
        <v>1.8787577616300819</v>
      </c>
      <c r="AA136" s="11">
        <v>1.9196395305231526</v>
      </c>
      <c r="AB136" s="11">
        <v>1.9614108867073363</v>
      </c>
      <c r="AC136" s="11">
        <v>2.0040911876020884</v>
      </c>
      <c r="AD136" s="11">
        <v>2.0477002118443099</v>
      </c>
      <c r="AE136" s="11">
        <v>2.0922581684540416</v>
      </c>
      <c r="AF136" s="11">
        <v>2.1377857061996024</v>
      </c>
      <c r="AG136" s="11">
        <v>2.1843039231665058</v>
      </c>
      <c r="AH136" s="11">
        <v>2.2318343765346085</v>
      </c>
      <c r="AI136" s="11">
        <v>2.2803990925680013</v>
      </c>
      <c r="AJ136" s="11">
        <v>2.3300205768222808</v>
      </c>
      <c r="AK136" s="11">
        <v>2.3807218245739339</v>
      </c>
      <c r="AL136" s="11">
        <v>2.4325263314766623</v>
      </c>
      <c r="AM136" s="11">
        <v>2.4854581044495947</v>
      </c>
      <c r="AN136" s="11">
        <v>2.5395416728024176</v>
      </c>
      <c r="AO136" s="11">
        <v>2.5948020996025991</v>
      </c>
      <c r="AP136" s="11"/>
      <c r="AQ136" s="11"/>
    </row>
    <row r="137" spans="1:43" x14ac:dyDescent="0.4">
      <c r="A137" s="3">
        <v>28</v>
      </c>
      <c r="B137" s="3" t="s">
        <v>165</v>
      </c>
      <c r="C137" s="3" t="s">
        <v>324</v>
      </c>
      <c r="D137" s="3">
        <v>1</v>
      </c>
      <c r="E137" s="3" t="s">
        <v>338</v>
      </c>
      <c r="F137" s="3"/>
      <c r="G137" s="3" t="s">
        <v>385</v>
      </c>
      <c r="H137" s="3">
        <v>0</v>
      </c>
      <c r="I137" s="3">
        <v>1250</v>
      </c>
      <c r="J137" s="2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</row>
    <row r="138" spans="1:43" x14ac:dyDescent="0.4">
      <c r="A138" s="3">
        <v>28</v>
      </c>
      <c r="B138" s="3" t="s">
        <v>165</v>
      </c>
      <c r="C138" s="3" t="s">
        <v>324</v>
      </c>
      <c r="D138" s="3">
        <v>2</v>
      </c>
      <c r="E138" s="3" t="s">
        <v>339</v>
      </c>
      <c r="F138" s="3"/>
      <c r="G138" s="3" t="s">
        <v>385</v>
      </c>
      <c r="H138" s="3">
        <v>0</v>
      </c>
      <c r="I138" s="3">
        <v>50</v>
      </c>
      <c r="J138" s="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spans="1:43" x14ac:dyDescent="0.4">
      <c r="A139" s="3">
        <v>28</v>
      </c>
      <c r="B139" s="3" t="s">
        <v>165</v>
      </c>
      <c r="C139" s="3" t="s">
        <v>324</v>
      </c>
      <c r="D139" s="3">
        <v>3</v>
      </c>
      <c r="E139" s="3" t="s">
        <v>341</v>
      </c>
      <c r="F139" s="3"/>
      <c r="G139" s="3" t="s">
        <v>371</v>
      </c>
      <c r="H139" s="3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49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0</v>
      </c>
      <c r="AF139" s="49">
        <v>0</v>
      </c>
      <c r="AG139" s="49">
        <v>0</v>
      </c>
      <c r="AH139" s="49">
        <v>0</v>
      </c>
      <c r="AI139" s="49">
        <v>0</v>
      </c>
      <c r="AJ139" s="49">
        <v>0</v>
      </c>
      <c r="AK139" s="49">
        <v>0</v>
      </c>
      <c r="AL139" s="49">
        <v>0</v>
      </c>
      <c r="AM139" s="49">
        <v>0</v>
      </c>
      <c r="AN139" s="49">
        <v>0</v>
      </c>
      <c r="AO139" s="49">
        <v>0</v>
      </c>
      <c r="AP139" s="29"/>
      <c r="AQ139" s="11"/>
    </row>
    <row r="140" spans="1:43" x14ac:dyDescent="0.4">
      <c r="A140" s="3">
        <v>28</v>
      </c>
      <c r="B140" s="3" t="s">
        <v>165</v>
      </c>
      <c r="C140" s="3" t="s">
        <v>324</v>
      </c>
      <c r="D140" s="3">
        <v>4</v>
      </c>
      <c r="E140" s="3" t="s">
        <v>343</v>
      </c>
      <c r="F140" s="3"/>
      <c r="G140" s="3" t="s">
        <v>371</v>
      </c>
      <c r="H140" s="3">
        <v>0</v>
      </c>
      <c r="I140" s="3">
        <v>999</v>
      </c>
      <c r="J140" s="3">
        <v>999</v>
      </c>
      <c r="K140" s="11">
        <v>999</v>
      </c>
      <c r="L140" s="11">
        <v>999</v>
      </c>
      <c r="M140" s="11">
        <v>999</v>
      </c>
      <c r="N140" s="11">
        <v>999</v>
      </c>
      <c r="O140" s="11">
        <v>999</v>
      </c>
      <c r="P140" s="11">
        <v>999</v>
      </c>
      <c r="Q140" s="11">
        <v>999</v>
      </c>
      <c r="R140" s="11">
        <v>999</v>
      </c>
      <c r="S140" s="11">
        <v>999</v>
      </c>
      <c r="T140" s="11">
        <v>999</v>
      </c>
      <c r="U140" s="11">
        <v>999</v>
      </c>
      <c r="V140" s="11">
        <v>999</v>
      </c>
      <c r="W140" s="11">
        <v>999</v>
      </c>
      <c r="X140" s="11">
        <v>999</v>
      </c>
      <c r="Y140" s="11">
        <v>999</v>
      </c>
      <c r="Z140" s="11">
        <v>999</v>
      </c>
      <c r="AA140" s="11">
        <v>999</v>
      </c>
      <c r="AB140" s="11">
        <v>999</v>
      </c>
      <c r="AC140" s="11">
        <v>999</v>
      </c>
      <c r="AD140" s="11">
        <v>999</v>
      </c>
      <c r="AE140" s="11">
        <v>999</v>
      </c>
      <c r="AF140" s="11">
        <v>999</v>
      </c>
      <c r="AG140" s="11">
        <v>999</v>
      </c>
      <c r="AH140" s="11">
        <v>999</v>
      </c>
      <c r="AI140" s="11">
        <v>999</v>
      </c>
      <c r="AJ140" s="11">
        <v>999</v>
      </c>
      <c r="AK140" s="11">
        <v>999</v>
      </c>
      <c r="AL140" s="11">
        <v>999</v>
      </c>
      <c r="AM140" s="11">
        <v>999</v>
      </c>
      <c r="AN140" s="11">
        <v>999</v>
      </c>
      <c r="AO140" s="11">
        <v>999</v>
      </c>
      <c r="AP140" s="11"/>
      <c r="AQ140" s="11"/>
    </row>
    <row r="141" spans="1:43" x14ac:dyDescent="0.4">
      <c r="A141" s="3">
        <v>28</v>
      </c>
      <c r="B141" s="3" t="s">
        <v>165</v>
      </c>
      <c r="C141" s="3" t="s">
        <v>324</v>
      </c>
      <c r="D141" s="3">
        <v>5</v>
      </c>
      <c r="E141" s="3" t="s">
        <v>344</v>
      </c>
      <c r="F141" s="3"/>
      <c r="G141" s="3" t="s">
        <v>371</v>
      </c>
      <c r="H141" s="3">
        <v>0</v>
      </c>
      <c r="I141" s="3">
        <v>0</v>
      </c>
      <c r="J141" s="3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/>
      <c r="AQ141" s="11"/>
    </row>
    <row r="142" spans="1:43" x14ac:dyDescent="0.4">
      <c r="A142" s="10">
        <v>29</v>
      </c>
      <c r="B142" s="10" t="s">
        <v>443</v>
      </c>
      <c r="C142" s="10" t="s">
        <v>444</v>
      </c>
      <c r="D142" s="10">
        <v>1</v>
      </c>
      <c r="E142" s="10" t="s">
        <v>338</v>
      </c>
      <c r="F142" s="10"/>
      <c r="G142" s="10" t="s">
        <v>371</v>
      </c>
      <c r="H142" s="10">
        <v>0</v>
      </c>
      <c r="I142" s="48">
        <f>J142+(J142-K142)</f>
        <v>2097.7516506861175</v>
      </c>
      <c r="J142" s="48">
        <v>1974.519493002887</v>
      </c>
      <c r="K142" s="11">
        <v>1851.2873353196564</v>
      </c>
      <c r="L142" s="11">
        <v>1735.8845330113923</v>
      </c>
      <c r="M142" s="11">
        <v>1620.2225199901297</v>
      </c>
      <c r="N142" s="11">
        <v>1511.672895086233</v>
      </c>
      <c r="O142" s="11">
        <v>1408.7660690639871</v>
      </c>
      <c r="P142" s="11">
        <v>1310.3211012402767</v>
      </c>
      <c r="Q142" s="11">
        <v>1261.1922685249153</v>
      </c>
      <c r="R142" s="11">
        <v>1217.5628630552967</v>
      </c>
      <c r="S142" s="11">
        <v>1180.1839550651341</v>
      </c>
      <c r="T142" s="11">
        <v>1144.5099295878229</v>
      </c>
      <c r="U142" s="11">
        <v>1112.1640255038865</v>
      </c>
      <c r="V142" s="11">
        <v>1098.2619751850882</v>
      </c>
      <c r="W142" s="11">
        <v>1084.3599248662897</v>
      </c>
      <c r="X142" s="11">
        <v>1070.457874547491</v>
      </c>
      <c r="Y142" s="11">
        <v>1056.5558242286925</v>
      </c>
      <c r="Z142" s="11">
        <v>1042.6537739098942</v>
      </c>
      <c r="AA142" s="11">
        <v>1028.7517235910952</v>
      </c>
      <c r="AB142" s="11">
        <v>1014.8496732722966</v>
      </c>
      <c r="AC142" s="11">
        <v>1000.9476229534981</v>
      </c>
      <c r="AD142" s="11">
        <v>987.04557263469928</v>
      </c>
      <c r="AE142" s="11">
        <v>973.14352231590078</v>
      </c>
      <c r="AF142" s="11">
        <v>959.24147199710228</v>
      </c>
      <c r="AG142" s="11">
        <v>945.33942167830367</v>
      </c>
      <c r="AH142" s="11">
        <v>931.43737135950471</v>
      </c>
      <c r="AI142" s="11">
        <v>917.53532104070644</v>
      </c>
      <c r="AJ142" s="11">
        <v>903.63327072190805</v>
      </c>
      <c r="AK142" s="11">
        <v>889.73122040310909</v>
      </c>
      <c r="AL142" s="11">
        <v>875.82917008431082</v>
      </c>
      <c r="AM142" s="11">
        <v>861.9271197655122</v>
      </c>
      <c r="AN142" s="11">
        <v>848.02506944671336</v>
      </c>
      <c r="AO142" s="11">
        <v>834.12301912791497</v>
      </c>
      <c r="AP142" s="11"/>
      <c r="AQ142" s="11" t="s">
        <v>446</v>
      </c>
    </row>
    <row r="143" spans="1:43" x14ac:dyDescent="0.4">
      <c r="A143" s="10">
        <v>29</v>
      </c>
      <c r="B143" s="10" t="s">
        <v>443</v>
      </c>
      <c r="C143" s="10" t="s">
        <v>444</v>
      </c>
      <c r="D143" s="10">
        <v>2</v>
      </c>
      <c r="E143" s="10" t="s">
        <v>339</v>
      </c>
      <c r="F143" s="10"/>
      <c r="G143" s="10" t="s">
        <v>371</v>
      </c>
      <c r="H143" s="10">
        <v>0</v>
      </c>
      <c r="I143" s="10">
        <f>J143+(J143-K143)</f>
        <v>52.443791267152939</v>
      </c>
      <c r="J143" s="10">
        <v>49.362987325072176</v>
      </c>
      <c r="K143" s="11">
        <v>46.282183382991413</v>
      </c>
      <c r="L143" s="11">
        <v>43.397113325284806</v>
      </c>
      <c r="M143" s="11">
        <v>40.505562999753245</v>
      </c>
      <c r="N143" s="11">
        <v>37.791822377155825</v>
      </c>
      <c r="O143" s="11">
        <v>35.219151726599677</v>
      </c>
      <c r="P143" s="11">
        <v>32.758027531006917</v>
      </c>
      <c r="Q143" s="11">
        <v>31.529806713122884</v>
      </c>
      <c r="R143" s="11">
        <v>30.439071576382418</v>
      </c>
      <c r="S143" s="11">
        <v>29.504598876628354</v>
      </c>
      <c r="T143" s="11">
        <v>28.612748239695573</v>
      </c>
      <c r="U143" s="11">
        <v>27.804100637597163</v>
      </c>
      <c r="V143" s="11">
        <v>27.456549379627205</v>
      </c>
      <c r="W143" s="11">
        <v>27.108998121657244</v>
      </c>
      <c r="X143" s="11">
        <v>26.761446863687276</v>
      </c>
      <c r="Y143" s="11">
        <v>26.413895605717315</v>
      </c>
      <c r="Z143" s="11">
        <v>26.066344347747357</v>
      </c>
      <c r="AA143" s="11">
        <v>25.718793089777382</v>
      </c>
      <c r="AB143" s="11">
        <v>25.371241831807417</v>
      </c>
      <c r="AC143" s="11">
        <v>25.023690573837456</v>
      </c>
      <c r="AD143" s="11">
        <v>24.676139315867484</v>
      </c>
      <c r="AE143" s="11">
        <v>24.32858805789752</v>
      </c>
      <c r="AF143" s="11">
        <v>23.981036799927558</v>
      </c>
      <c r="AG143" s="11">
        <v>23.633485541957594</v>
      </c>
      <c r="AH143" s="11">
        <v>23.285934283987618</v>
      </c>
      <c r="AI143" s="11">
        <v>22.938383026017661</v>
      </c>
      <c r="AJ143" s="11">
        <v>22.590831768047703</v>
      </c>
      <c r="AK143" s="11">
        <v>22.243280510077728</v>
      </c>
      <c r="AL143" s="11">
        <v>21.89572925210777</v>
      </c>
      <c r="AM143" s="11">
        <v>21.548177994137806</v>
      </c>
      <c r="AN143" s="11">
        <v>21.200626736167834</v>
      </c>
      <c r="AO143" s="11">
        <v>20.853075478197876</v>
      </c>
      <c r="AP143" s="11"/>
      <c r="AQ143" s="11" t="s">
        <v>446</v>
      </c>
    </row>
    <row r="144" spans="1:43" x14ac:dyDescent="0.4">
      <c r="A144" s="10">
        <v>29</v>
      </c>
      <c r="B144" s="10" t="s">
        <v>443</v>
      </c>
      <c r="C144" s="10" t="s">
        <v>444</v>
      </c>
      <c r="D144" s="10">
        <v>3</v>
      </c>
      <c r="E144" s="10" t="s">
        <v>341</v>
      </c>
      <c r="F144" s="10"/>
      <c r="G144" s="10" t="s">
        <v>385</v>
      </c>
      <c r="H144" s="10">
        <v>0</v>
      </c>
      <c r="I144" s="40">
        <v>0</v>
      </c>
      <c r="J144" s="40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29"/>
      <c r="AQ144" s="11"/>
    </row>
    <row r="145" spans="1:43" x14ac:dyDescent="0.4">
      <c r="A145" s="10">
        <v>29</v>
      </c>
      <c r="B145" s="10" t="s">
        <v>443</v>
      </c>
      <c r="C145" s="10" t="s">
        <v>444</v>
      </c>
      <c r="D145" s="10">
        <v>4</v>
      </c>
      <c r="E145" s="10" t="s">
        <v>343</v>
      </c>
      <c r="F145" s="10"/>
      <c r="G145" s="10" t="s">
        <v>371</v>
      </c>
      <c r="H145" s="10">
        <v>0</v>
      </c>
      <c r="I145" s="10">
        <v>999</v>
      </c>
      <c r="J145" s="10">
        <v>999</v>
      </c>
      <c r="K145" s="11">
        <v>999</v>
      </c>
      <c r="L145" s="11">
        <v>999</v>
      </c>
      <c r="M145" s="11">
        <v>999</v>
      </c>
      <c r="N145" s="11">
        <v>999</v>
      </c>
      <c r="O145" s="11">
        <v>999</v>
      </c>
      <c r="P145" s="11">
        <v>999</v>
      </c>
      <c r="Q145" s="11">
        <v>999</v>
      </c>
      <c r="R145" s="11">
        <v>999</v>
      </c>
      <c r="S145" s="11">
        <v>999</v>
      </c>
      <c r="T145" s="11">
        <v>999</v>
      </c>
      <c r="U145" s="11">
        <v>999</v>
      </c>
      <c r="V145" s="11">
        <v>999</v>
      </c>
      <c r="W145" s="11">
        <v>999</v>
      </c>
      <c r="X145" s="11">
        <v>999</v>
      </c>
      <c r="Y145" s="11">
        <v>999</v>
      </c>
      <c r="Z145" s="11">
        <v>999</v>
      </c>
      <c r="AA145" s="11">
        <v>999</v>
      </c>
      <c r="AB145" s="11">
        <v>999</v>
      </c>
      <c r="AC145" s="11">
        <v>999</v>
      </c>
      <c r="AD145" s="11">
        <v>999</v>
      </c>
      <c r="AE145" s="11">
        <v>999</v>
      </c>
      <c r="AF145" s="11">
        <v>999</v>
      </c>
      <c r="AG145" s="11">
        <v>999</v>
      </c>
      <c r="AH145" s="11">
        <v>999</v>
      </c>
      <c r="AI145" s="11">
        <v>999</v>
      </c>
      <c r="AJ145" s="11">
        <v>999</v>
      </c>
      <c r="AK145" s="11">
        <v>999</v>
      </c>
      <c r="AL145" s="11">
        <v>999</v>
      </c>
      <c r="AM145" s="11">
        <v>999</v>
      </c>
      <c r="AN145" s="11">
        <v>999</v>
      </c>
      <c r="AO145" s="11">
        <v>999</v>
      </c>
      <c r="AP145" s="11"/>
      <c r="AQ145" s="11"/>
    </row>
    <row r="146" spans="1:43" x14ac:dyDescent="0.4">
      <c r="A146" s="10">
        <v>29</v>
      </c>
      <c r="B146" s="10" t="s">
        <v>443</v>
      </c>
      <c r="C146" s="10" t="s">
        <v>444</v>
      </c>
      <c r="D146" s="10">
        <v>5</v>
      </c>
      <c r="E146" s="10" t="s">
        <v>344</v>
      </c>
      <c r="F146" s="10"/>
      <c r="G146" s="10" t="s">
        <v>371</v>
      </c>
      <c r="H146" s="10">
        <v>0</v>
      </c>
      <c r="I146" s="10">
        <v>0</v>
      </c>
      <c r="J146" s="10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/>
      <c r="AQ146" s="11"/>
    </row>
    <row r="147" spans="1:43" x14ac:dyDescent="0.4">
      <c r="A147" s="10">
        <v>29</v>
      </c>
      <c r="B147" s="10" t="s">
        <v>443</v>
      </c>
      <c r="C147" s="10" t="s">
        <v>444</v>
      </c>
      <c r="D147" s="10">
        <v>6</v>
      </c>
      <c r="E147" s="10" t="s">
        <v>346</v>
      </c>
      <c r="F147" s="10"/>
      <c r="G147" s="10" t="s">
        <v>385</v>
      </c>
      <c r="H147" s="10">
        <v>0</v>
      </c>
      <c r="I147" s="10">
        <f>24.9/100</f>
        <v>0.249</v>
      </c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 t="s">
        <v>446</v>
      </c>
    </row>
    <row r="148" spans="1:43" x14ac:dyDescent="0.4">
      <c r="A148" s="7">
        <v>30</v>
      </c>
      <c r="B148" s="7" t="s">
        <v>166</v>
      </c>
      <c r="C148" s="7" t="s">
        <v>325</v>
      </c>
      <c r="D148" s="7">
        <v>1</v>
      </c>
      <c r="E148" s="7" t="s">
        <v>338</v>
      </c>
      <c r="F148" s="7"/>
      <c r="G148" s="7" t="s">
        <v>385</v>
      </c>
      <c r="H148" s="7">
        <v>0</v>
      </c>
      <c r="I148" s="7">
        <v>2000</v>
      </c>
      <c r="J148" s="3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</row>
    <row r="149" spans="1:43" x14ac:dyDescent="0.4">
      <c r="A149" s="7">
        <v>30</v>
      </c>
      <c r="B149" s="7" t="s">
        <v>166</v>
      </c>
      <c r="C149" s="7" t="s">
        <v>325</v>
      </c>
      <c r="D149" s="7">
        <v>2</v>
      </c>
      <c r="E149" s="7" t="s">
        <v>339</v>
      </c>
      <c r="F149" s="7"/>
      <c r="G149" s="7" t="s">
        <v>385</v>
      </c>
      <c r="H149" s="7">
        <v>0</v>
      </c>
      <c r="I149" s="7">
        <v>80</v>
      </c>
      <c r="J149" s="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</row>
    <row r="150" spans="1:43" x14ac:dyDescent="0.4">
      <c r="A150" s="7">
        <v>30</v>
      </c>
      <c r="B150" s="7" t="s">
        <v>166</v>
      </c>
      <c r="C150" s="7" t="s">
        <v>325</v>
      </c>
      <c r="D150" s="7">
        <v>3</v>
      </c>
      <c r="E150" s="7" t="s">
        <v>341</v>
      </c>
      <c r="F150" s="7"/>
      <c r="G150" s="7" t="s">
        <v>371</v>
      </c>
      <c r="H150" s="7">
        <v>0</v>
      </c>
      <c r="I150" s="39">
        <v>0.14321799518181319</v>
      </c>
      <c r="J150" s="59">
        <f>I150</f>
        <v>0.14321799518181319</v>
      </c>
      <c r="K150" s="59">
        <f>J150</f>
        <v>0.14321799518181319</v>
      </c>
      <c r="L150" s="59">
        <f>K150</f>
        <v>0.14321799518181319</v>
      </c>
      <c r="M150" s="54">
        <f>L150-$L$150/(2050-2021)</f>
        <v>0.13827944362381964</v>
      </c>
      <c r="N150" s="54">
        <f t="shared" ref="N150:AO150" si="12">M150-$L$150/(2050-2021)</f>
        <v>0.13334089206582608</v>
      </c>
      <c r="O150" s="54">
        <f t="shared" si="12"/>
        <v>0.12840234050783253</v>
      </c>
      <c r="P150" s="54">
        <f t="shared" si="12"/>
        <v>0.12346378894983898</v>
      </c>
      <c r="Q150" s="54">
        <f t="shared" si="12"/>
        <v>0.11852523739184542</v>
      </c>
      <c r="R150" s="54">
        <f t="shared" si="12"/>
        <v>0.11358668583385187</v>
      </c>
      <c r="S150" s="54">
        <f t="shared" si="12"/>
        <v>0.10864813427585832</v>
      </c>
      <c r="T150" s="54">
        <f t="shared" si="12"/>
        <v>0.10370958271786476</v>
      </c>
      <c r="U150" s="54">
        <f t="shared" si="12"/>
        <v>9.8771031159871209E-2</v>
      </c>
      <c r="V150" s="54">
        <f t="shared" si="12"/>
        <v>9.3832479601877655E-2</v>
      </c>
      <c r="W150" s="54">
        <f t="shared" si="12"/>
        <v>8.8893928043884102E-2</v>
      </c>
      <c r="X150" s="54">
        <f t="shared" si="12"/>
        <v>8.3955376485890548E-2</v>
      </c>
      <c r="Y150" s="54">
        <f t="shared" si="12"/>
        <v>7.9016824927896995E-2</v>
      </c>
      <c r="Z150" s="54">
        <f t="shared" si="12"/>
        <v>7.4078273369903441E-2</v>
      </c>
      <c r="AA150" s="54">
        <f t="shared" si="12"/>
        <v>6.9139721811909888E-2</v>
      </c>
      <c r="AB150" s="54">
        <f t="shared" si="12"/>
        <v>6.4201170253916334E-2</v>
      </c>
      <c r="AC150" s="54">
        <f t="shared" si="12"/>
        <v>5.9262618695922774E-2</v>
      </c>
      <c r="AD150" s="54">
        <f t="shared" si="12"/>
        <v>5.4324067137929213E-2</v>
      </c>
      <c r="AE150" s="54">
        <f t="shared" si="12"/>
        <v>4.9385515579935653E-2</v>
      </c>
      <c r="AF150" s="54">
        <f t="shared" si="12"/>
        <v>4.4446964021942093E-2</v>
      </c>
      <c r="AG150" s="54">
        <f t="shared" si="12"/>
        <v>3.9508412463948532E-2</v>
      </c>
      <c r="AH150" s="54">
        <f t="shared" si="12"/>
        <v>3.4569860905954972E-2</v>
      </c>
      <c r="AI150" s="54">
        <f t="shared" si="12"/>
        <v>2.9631309347961411E-2</v>
      </c>
      <c r="AJ150" s="54">
        <f t="shared" si="12"/>
        <v>2.4692757789967851E-2</v>
      </c>
      <c r="AK150" s="54">
        <f t="shared" si="12"/>
        <v>1.975420623197429E-2</v>
      </c>
      <c r="AL150" s="54">
        <f t="shared" si="12"/>
        <v>1.4815654673980732E-2</v>
      </c>
      <c r="AM150" s="54">
        <f t="shared" si="12"/>
        <v>9.8771031159871729E-3</v>
      </c>
      <c r="AN150" s="54">
        <f t="shared" si="12"/>
        <v>4.9385515579936142E-3</v>
      </c>
      <c r="AO150" s="54">
        <f t="shared" si="12"/>
        <v>5.5511151231257827E-17</v>
      </c>
      <c r="AP150" s="29"/>
      <c r="AQ150" s="11"/>
    </row>
    <row r="151" spans="1:43" x14ac:dyDescent="0.4">
      <c r="A151" s="7">
        <v>30</v>
      </c>
      <c r="B151" s="7" t="s">
        <v>166</v>
      </c>
      <c r="C151" s="7" t="s">
        <v>325</v>
      </c>
      <c r="D151" s="7">
        <v>4</v>
      </c>
      <c r="E151" s="7" t="s">
        <v>343</v>
      </c>
      <c r="F151" s="7"/>
      <c r="G151" s="7" t="s">
        <v>371</v>
      </c>
      <c r="H151" s="7">
        <v>0</v>
      </c>
      <c r="I151" s="7">
        <v>4.0668437048803323</v>
      </c>
      <c r="J151" s="7">
        <v>4.0867757951485286</v>
      </c>
      <c r="K151" s="11">
        <v>4.2159805712195499</v>
      </c>
      <c r="L151" s="11">
        <v>4.6209442992789995</v>
      </c>
      <c r="M151" s="11">
        <v>4.8685783323059892</v>
      </c>
      <c r="N151" s="11">
        <v>4.9745185968169681</v>
      </c>
      <c r="O151" s="11">
        <v>5.0827641214837049</v>
      </c>
      <c r="P151" s="11">
        <v>5.1933650687671902</v>
      </c>
      <c r="Q151" s="11">
        <v>5.3063726926635644</v>
      </c>
      <c r="R151" s="11">
        <v>5.4218393624559242</v>
      </c>
      <c r="S151" s="11">
        <v>5.5398185869829648</v>
      </c>
      <c r="T151" s="11">
        <v>5.6603650394357139</v>
      </c>
      <c r="U151" s="11">
        <v>5.7835345826938358</v>
      </c>
      <c r="V151" s="11">
        <v>5.909384295213254</v>
      </c>
      <c r="W151" s="11">
        <v>6.037972497477095</v>
      </c>
      <c r="X151" s="11">
        <v>6.169358779022196</v>
      </c>
      <c r="Y151" s="11">
        <v>6.3036040260537201</v>
      </c>
      <c r="Z151" s="11">
        <v>6.4407704496606488</v>
      </c>
      <c r="AA151" s="11">
        <v>6.5809216146452654</v>
      </c>
      <c r="AB151" s="11">
        <v>6.7241224689799459</v>
      </c>
      <c r="AC151" s="11">
        <v>6.8704393739049507</v>
      </c>
      <c r="AD151" s="11">
        <v>7.0199401346811223</v>
      </c>
      <c r="AE151" s="11">
        <v>7.1726940320117833</v>
      </c>
      <c r="AF151" s="11">
        <v>7.3287718541483606</v>
      </c>
      <c r="AG151" s="11">
        <v>7.4882459296946298</v>
      </c>
      <c r="AH151" s="11">
        <v>7.6511901611247843</v>
      </c>
      <c r="AI151" s="11">
        <v>7.8176800590308595</v>
      </c>
      <c r="AJ151" s="11">
        <v>7.9877927771153692</v>
      </c>
      <c r="AK151" s="11">
        <v>8.1616071479454</v>
      </c>
      <c r="AL151" s="11">
        <v>8.3392037194846917</v>
      </c>
      <c r="AM151" s="11">
        <v>8.5206647924206784</v>
      </c>
      <c r="AN151" s="11">
        <v>8.7060744583037515</v>
      </c>
      <c r="AO151" s="11">
        <v>8.8955186385164442</v>
      </c>
      <c r="AP151" s="11"/>
      <c r="AQ151" s="11"/>
    </row>
    <row r="152" spans="1:43" x14ac:dyDescent="0.4">
      <c r="A152" s="7">
        <v>30</v>
      </c>
      <c r="B152" s="7" t="s">
        <v>166</v>
      </c>
      <c r="C152" s="7" t="s">
        <v>325</v>
      </c>
      <c r="D152" s="7">
        <v>5</v>
      </c>
      <c r="E152" s="7" t="s">
        <v>344</v>
      </c>
      <c r="F152" s="7"/>
      <c r="G152" s="7" t="s">
        <v>371</v>
      </c>
      <c r="H152" s="7">
        <v>0</v>
      </c>
      <c r="I152" s="7">
        <v>4.0627768611754522</v>
      </c>
      <c r="J152" s="7">
        <v>4.0826890193533805</v>
      </c>
      <c r="K152" s="11">
        <v>4.2117645906483308</v>
      </c>
      <c r="L152" s="11">
        <v>4.6163233549797207</v>
      </c>
      <c r="M152" s="11">
        <v>4.8637097539736835</v>
      </c>
      <c r="N152" s="11">
        <v>4.9695440782201512</v>
      </c>
      <c r="O152" s="11">
        <v>5.0776813573622208</v>
      </c>
      <c r="P152" s="11">
        <v>5.1881717036984227</v>
      </c>
      <c r="Q152" s="11">
        <v>5.3010663199709009</v>
      </c>
      <c r="R152" s="11">
        <v>5.4164175230934681</v>
      </c>
      <c r="S152" s="11">
        <v>5.534278768395982</v>
      </c>
      <c r="T152" s="11">
        <v>5.6547046743962781</v>
      </c>
      <c r="U152" s="11">
        <v>5.777751048111142</v>
      </c>
      <c r="V152" s="11">
        <v>5.9034749109180407</v>
      </c>
      <c r="W152" s="11">
        <v>6.0319345249796177</v>
      </c>
      <c r="X152" s="11">
        <v>6.1631894202431736</v>
      </c>
      <c r="Y152" s="11">
        <v>6.297300422027666</v>
      </c>
      <c r="Z152" s="11">
        <v>6.4343296792109879</v>
      </c>
      <c r="AA152" s="11">
        <v>6.5743406930306199</v>
      </c>
      <c r="AB152" s="11">
        <v>6.7173983465109659</v>
      </c>
      <c r="AC152" s="11">
        <v>6.8635689345310462</v>
      </c>
      <c r="AD152" s="11">
        <v>7.0129201945464414</v>
      </c>
      <c r="AE152" s="11">
        <v>7.1655213379797713</v>
      </c>
      <c r="AF152" s="11">
        <v>7.3214430822942127</v>
      </c>
      <c r="AG152" s="11">
        <v>7.480757683764935</v>
      </c>
      <c r="AH152" s="11">
        <v>7.6435389709636592</v>
      </c>
      <c r="AI152" s="11">
        <v>7.8098623789718289</v>
      </c>
      <c r="AJ152" s="11">
        <v>7.9798049843382541</v>
      </c>
      <c r="AK152" s="11">
        <v>8.1534455407974544</v>
      </c>
      <c r="AL152" s="11">
        <v>8.3308645157652066</v>
      </c>
      <c r="AM152" s="11">
        <v>8.5121441276282575</v>
      </c>
      <c r="AN152" s="11">
        <v>8.697368383845447</v>
      </c>
      <c r="AO152" s="11">
        <v>8.8866231198779282</v>
      </c>
      <c r="AP152" s="11"/>
      <c r="AQ152" s="11"/>
    </row>
    <row r="153" spans="1:43" x14ac:dyDescent="0.4">
      <c r="A153" s="3">
        <v>31</v>
      </c>
      <c r="B153" s="3" t="s">
        <v>167</v>
      </c>
      <c r="C153" s="3" t="s">
        <v>326</v>
      </c>
      <c r="D153" s="3">
        <v>1</v>
      </c>
      <c r="E153" s="3" t="s">
        <v>338</v>
      </c>
      <c r="F153" s="3"/>
      <c r="G153" s="3" t="s">
        <v>385</v>
      </c>
      <c r="H153" s="3">
        <v>0</v>
      </c>
      <c r="I153" s="3">
        <v>0</v>
      </c>
      <c r="J153" s="2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</row>
    <row r="154" spans="1:43" x14ac:dyDescent="0.4">
      <c r="A154" s="3">
        <v>31</v>
      </c>
      <c r="B154" s="3" t="s">
        <v>167</v>
      </c>
      <c r="C154" s="3" t="s">
        <v>326</v>
      </c>
      <c r="D154" s="3">
        <v>2</v>
      </c>
      <c r="E154" s="3" t="s">
        <v>339</v>
      </c>
      <c r="F154" s="3"/>
      <c r="G154" s="3" t="s">
        <v>385</v>
      </c>
      <c r="H154" s="3">
        <v>0</v>
      </c>
      <c r="I154" s="3">
        <v>0</v>
      </c>
      <c r="J154" s="3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</row>
    <row r="155" spans="1:43" x14ac:dyDescent="0.4">
      <c r="A155" s="3">
        <v>31</v>
      </c>
      <c r="B155" s="3" t="s">
        <v>167</v>
      </c>
      <c r="C155" s="3" t="s">
        <v>326</v>
      </c>
      <c r="D155" s="3">
        <v>3</v>
      </c>
      <c r="E155" s="3" t="s">
        <v>341</v>
      </c>
      <c r="F155" s="3"/>
      <c r="G155" s="3" t="s">
        <v>385</v>
      </c>
      <c r="H155" s="3">
        <v>0</v>
      </c>
      <c r="I155" s="37">
        <v>0</v>
      </c>
      <c r="J155" s="37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29"/>
      <c r="AQ155" s="11"/>
    </row>
    <row r="156" spans="1:43" x14ac:dyDescent="0.4">
      <c r="A156" s="3">
        <v>31</v>
      </c>
      <c r="B156" s="3" t="s">
        <v>167</v>
      </c>
      <c r="C156" s="3" t="s">
        <v>326</v>
      </c>
      <c r="D156" s="3">
        <v>4</v>
      </c>
      <c r="E156" s="3" t="s">
        <v>343</v>
      </c>
      <c r="F156" s="3"/>
      <c r="G156" s="3" t="s">
        <v>371</v>
      </c>
      <c r="H156" s="3">
        <v>0</v>
      </c>
      <c r="I156" s="3">
        <v>999</v>
      </c>
      <c r="J156" s="3">
        <v>999</v>
      </c>
      <c r="K156" s="11">
        <v>999</v>
      </c>
      <c r="L156" s="11">
        <v>999</v>
      </c>
      <c r="M156" s="11">
        <v>999</v>
      </c>
      <c r="N156" s="11">
        <v>999</v>
      </c>
      <c r="O156" s="11">
        <v>999</v>
      </c>
      <c r="P156" s="11">
        <v>999</v>
      </c>
      <c r="Q156" s="11">
        <v>999</v>
      </c>
      <c r="R156" s="11">
        <v>999</v>
      </c>
      <c r="S156" s="11">
        <v>999</v>
      </c>
      <c r="T156" s="11">
        <v>999</v>
      </c>
      <c r="U156" s="11">
        <v>999</v>
      </c>
      <c r="V156" s="11">
        <v>999</v>
      </c>
      <c r="W156" s="11">
        <v>999</v>
      </c>
      <c r="X156" s="11">
        <v>999</v>
      </c>
      <c r="Y156" s="11">
        <v>999</v>
      </c>
      <c r="Z156" s="11">
        <v>999</v>
      </c>
      <c r="AA156" s="11">
        <v>999</v>
      </c>
      <c r="AB156" s="11">
        <v>999</v>
      </c>
      <c r="AC156" s="11">
        <v>999</v>
      </c>
      <c r="AD156" s="11">
        <v>999</v>
      </c>
      <c r="AE156" s="11">
        <v>999</v>
      </c>
      <c r="AF156" s="11">
        <v>999</v>
      </c>
      <c r="AG156" s="11">
        <v>999</v>
      </c>
      <c r="AH156" s="11">
        <v>999</v>
      </c>
      <c r="AI156" s="11">
        <v>999</v>
      </c>
      <c r="AJ156" s="11">
        <v>999</v>
      </c>
      <c r="AK156" s="11">
        <v>999</v>
      </c>
      <c r="AL156" s="11">
        <v>999</v>
      </c>
      <c r="AM156" s="11">
        <v>999</v>
      </c>
      <c r="AN156" s="11">
        <v>999</v>
      </c>
      <c r="AO156" s="11">
        <v>999</v>
      </c>
      <c r="AP156" s="11"/>
      <c r="AQ156" s="11"/>
    </row>
    <row r="157" spans="1:43" x14ac:dyDescent="0.4">
      <c r="A157" s="3">
        <v>31</v>
      </c>
      <c r="B157" s="3" t="s">
        <v>167</v>
      </c>
      <c r="C157" s="3" t="s">
        <v>326</v>
      </c>
      <c r="D157" s="3">
        <v>5</v>
      </c>
      <c r="E157" s="3" t="s">
        <v>344</v>
      </c>
      <c r="F157" s="3"/>
      <c r="G157" s="3" t="s">
        <v>371</v>
      </c>
      <c r="H157" s="3">
        <v>0</v>
      </c>
      <c r="I157" s="3">
        <v>0</v>
      </c>
      <c r="J157" s="3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/>
      <c r="AQ157" s="1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Industry Fuel Distribution</vt:lpstr>
      <vt:lpstr>Industry Techs</vt:lpstr>
      <vt:lpstr>Industry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2021-09-19T00:15:17Z</dcterms:created>
  <dcterms:modified xsi:type="dcterms:W3CDTF">2021-10-22T21:59:04Z</dcterms:modified>
</cp:coreProperties>
</file>