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autoCompressPictures="0"/>
  <mc:AlternateContent xmlns:mc="http://schemas.openxmlformats.org/markup-compatibility/2006">
    <mc:Choice Requires="x15">
      <x15ac:absPath xmlns:x15ac="http://schemas.microsoft.com/office/spreadsheetml/2010/11/ac" url="C:\Users\Partouche Eliot\Downloads\"/>
    </mc:Choice>
  </mc:AlternateContent>
  <xr:revisionPtr revIDLastSave="0" documentId="8_{909CA932-3492-49AF-AA33-191B393FED80}" xr6:coauthVersionLast="47" xr6:coauthVersionMax="47" xr10:uidLastSave="{00000000-0000-0000-0000-000000000000}"/>
  <bookViews>
    <workbookView xWindow="-108" yWindow="-108" windowWidth="23256" windowHeight="12456" tabRatio="500" activeTab="1" xr2:uid="{00000000-000D-0000-FFFF-FFFF00000000}"/>
  </bookViews>
  <sheets>
    <sheet name="Trading recap" sheetId="1" r:id="rId1"/>
    <sheet name="Elements"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17" i="1" l="1"/>
  <c r="I9" i="1"/>
  <c r="P9" i="1"/>
  <c r="G9" i="1"/>
  <c r="N9" i="1"/>
  <c r="Q9" i="1"/>
  <c r="Q8" i="1"/>
  <c r="P8" i="1"/>
  <c r="N8" i="1"/>
  <c r="J9" i="1"/>
  <c r="J8" i="1"/>
  <c r="I8" i="1"/>
  <c r="I11" i="1"/>
  <c r="I5" i="1"/>
  <c r="G30" i="1"/>
  <c r="G29" i="1"/>
  <c r="G25" i="1"/>
  <c r="G24" i="1"/>
  <c r="G19" i="1"/>
  <c r="M35" i="1"/>
  <c r="Q13" i="1"/>
  <c r="Q14" i="1"/>
  <c r="Q15" i="1"/>
  <c r="N6" i="1"/>
  <c r="Q6" i="1"/>
  <c r="Q7" i="1"/>
  <c r="Q10" i="1"/>
  <c r="Q30" i="1"/>
  <c r="Q29" i="1"/>
  <c r="Q31" i="1"/>
  <c r="Q23" i="1"/>
  <c r="Q24" i="1"/>
  <c r="Q25" i="1"/>
  <c r="Q26" i="1"/>
  <c r="Q18" i="1"/>
  <c r="Q19" i="1"/>
  <c r="Q20" i="1"/>
  <c r="Q35" i="1"/>
  <c r="O13" i="1"/>
  <c r="O14" i="1"/>
  <c r="O15" i="1"/>
  <c r="O6" i="1"/>
  <c r="O7" i="1"/>
  <c r="O9" i="1"/>
  <c r="O10" i="1"/>
  <c r="O29" i="1"/>
  <c r="O30" i="1"/>
  <c r="O31" i="1"/>
  <c r="O23" i="1"/>
  <c r="O24" i="1"/>
  <c r="O25" i="1"/>
  <c r="O26" i="1"/>
  <c r="O18" i="1"/>
  <c r="O19" i="1"/>
  <c r="O20" i="1"/>
  <c r="O35" i="1"/>
  <c r="S35" i="1"/>
  <c r="R35" i="1"/>
  <c r="I15" i="1"/>
  <c r="I31" i="1"/>
  <c r="I26" i="1"/>
  <c r="I20" i="1"/>
  <c r="I35" i="1"/>
  <c r="Q28" i="1"/>
  <c r="O28" i="1"/>
  <c r="P22" i="1"/>
  <c r="P26" i="1"/>
  <c r="O22" i="1"/>
  <c r="G26" i="1"/>
  <c r="I22" i="1"/>
  <c r="G22" i="1"/>
  <c r="T17" i="1"/>
  <c r="T20" i="1"/>
  <c r="R17" i="1"/>
  <c r="R20" i="1"/>
  <c r="P17" i="1"/>
  <c r="O17" i="1"/>
  <c r="P20" i="1"/>
  <c r="G20" i="1"/>
  <c r="G17" i="1"/>
  <c r="U15" i="1"/>
  <c r="U12" i="1"/>
  <c r="T12" i="1"/>
  <c r="T15" i="1"/>
  <c r="R12" i="1"/>
  <c r="R15" i="1"/>
  <c r="P12" i="1"/>
  <c r="P15" i="1"/>
  <c r="G12" i="1"/>
  <c r="G15" i="1"/>
  <c r="U5" i="1"/>
  <c r="U10" i="1"/>
  <c r="T5" i="1"/>
  <c r="T10" i="1"/>
  <c r="S5" i="1"/>
  <c r="S10" i="1"/>
  <c r="R10" i="1"/>
  <c r="R9" i="1"/>
  <c r="P10" i="1"/>
  <c r="G10" i="1"/>
  <c r="E10" i="1"/>
  <c r="E8" i="1"/>
  <c r="C8" i="1"/>
  <c r="G8" i="1"/>
  <c r="D9" i="1"/>
  <c r="T31" i="1"/>
  <c r="T30" i="1"/>
  <c r="I28" i="1"/>
  <c r="P31" i="1"/>
  <c r="P30" i="1"/>
  <c r="P29" i="1"/>
  <c r="G31" i="1"/>
  <c r="E31" i="1"/>
  <c r="D29" i="1"/>
  <c r="T22" i="1"/>
  <c r="T25" i="1"/>
  <c r="T24" i="1"/>
  <c r="T19" i="1"/>
  <c r="T14" i="1"/>
  <c r="T7" i="1"/>
  <c r="R28" i="1"/>
  <c r="R22" i="1"/>
  <c r="J29" i="1"/>
  <c r="J31" i="1"/>
  <c r="E29" i="1"/>
  <c r="D31" i="1"/>
  <c r="B31" i="1"/>
  <c r="J30" i="1"/>
  <c r="E30" i="1"/>
  <c r="D30" i="1"/>
  <c r="P25" i="1"/>
  <c r="P24" i="1"/>
  <c r="J24" i="1"/>
  <c r="E23" i="1"/>
  <c r="E24" i="1"/>
  <c r="D23" i="1"/>
  <c r="D24" i="1"/>
  <c r="B26" i="1"/>
  <c r="J26" i="1"/>
  <c r="E25" i="1"/>
  <c r="E26" i="1"/>
  <c r="D26" i="1"/>
  <c r="C26" i="1"/>
  <c r="J25" i="1"/>
  <c r="D25" i="1"/>
  <c r="J23" i="1"/>
  <c r="J18" i="1"/>
  <c r="D18" i="1"/>
  <c r="D19" i="1"/>
  <c r="J20" i="1"/>
  <c r="E18" i="1"/>
  <c r="E19" i="1"/>
  <c r="E20" i="1"/>
  <c r="D20" i="1"/>
  <c r="C20" i="1"/>
  <c r="B20" i="1"/>
  <c r="J19" i="1"/>
  <c r="J15" i="1"/>
  <c r="J14" i="1"/>
  <c r="J13" i="1"/>
  <c r="E12" i="1"/>
  <c r="E13" i="1"/>
  <c r="E14" i="1"/>
  <c r="E15" i="1"/>
  <c r="E5" i="1"/>
  <c r="D15" i="1"/>
  <c r="C10" i="1"/>
  <c r="C15" i="1"/>
  <c r="B15" i="1"/>
  <c r="J5" i="1"/>
  <c r="J10" i="1"/>
  <c r="H10" i="1"/>
  <c r="H5" i="1"/>
  <c r="D5" i="1"/>
  <c r="D10" i="1"/>
  <c r="B10" i="1"/>
  <c r="R5" i="1"/>
</calcChain>
</file>

<file path=xl/sharedStrings.xml><?xml version="1.0" encoding="utf-8"?>
<sst xmlns="http://schemas.openxmlformats.org/spreadsheetml/2006/main" count="237" uniqueCount="96">
  <si>
    <t>Underlying Name</t>
  </si>
  <si>
    <t>Underlying RIC Ticker</t>
  </si>
  <si>
    <t>Trade Inception Date</t>
  </si>
  <si>
    <t>Ref: Spot/Forward</t>
  </si>
  <si>
    <t>Position: Long/Short</t>
  </si>
  <si>
    <t>Moneyness/strike</t>
  </si>
  <si>
    <t>Strategy1</t>
  </si>
  <si>
    <t>Option Price/Premium</t>
  </si>
  <si>
    <t>At Inception</t>
  </si>
  <si>
    <t>Mark to market PnL</t>
  </si>
  <si>
    <t>Delta</t>
  </si>
  <si>
    <t>Implied Volatility</t>
  </si>
  <si>
    <t>Strategy2</t>
  </si>
  <si>
    <t>Strategy3</t>
  </si>
  <si>
    <t>Strategy4</t>
  </si>
  <si>
    <t>Strategy5</t>
  </si>
  <si>
    <t>Leg1</t>
  </si>
  <si>
    <t>Description</t>
  </si>
  <si>
    <t>Long</t>
  </si>
  <si>
    <t>Spot</t>
  </si>
  <si>
    <t>Short</t>
  </si>
  <si>
    <t>ATM</t>
  </si>
  <si>
    <t>Cash</t>
  </si>
  <si>
    <t>-</t>
  </si>
  <si>
    <t>Position Size</t>
  </si>
  <si>
    <t>Delta Heding</t>
  </si>
  <si>
    <t>Total P&amp;L</t>
  </si>
  <si>
    <t>Spot/Forward Level</t>
  </si>
  <si>
    <t>Call/Put/Cash</t>
  </si>
  <si>
    <t>(same Maturity as Trade)</t>
  </si>
  <si>
    <t>Team Family Names:</t>
  </si>
  <si>
    <t>PnL at Inception</t>
  </si>
  <si>
    <t>APPLE Stocks</t>
  </si>
  <si>
    <t>AAPL</t>
  </si>
  <si>
    <t>https://www.macworld.com/article/2393967/iphone-17-release-date-specs-features-rumors.html
https://www.phonearena.com/ipad-pro-m5-release-date-price-features-news
https://timesofindia.indiatimes.com/technology/mobiles-tabs/iphone-17-pro-max-vs-iphone-17-pro-5-major-changes-expected-in-apples-2025-lineup/articleshow/121274520.cms</t>
  </si>
  <si>
    <t>strike/spot</t>
  </si>
  <si>
    <t>optionprice/spot</t>
  </si>
  <si>
    <t>Leg2</t>
  </si>
  <si>
    <t>Long European Call</t>
  </si>
  <si>
    <t>Long European Put</t>
  </si>
  <si>
    <t xml:space="preserve">Maturity
DD/MM/YY </t>
  </si>
  <si>
    <t>Call</t>
  </si>
  <si>
    <t>Put</t>
  </si>
  <si>
    <t>On 21/05/2025</t>
  </si>
  <si>
    <t>Spot level as of 21/05/2025</t>
  </si>
  <si>
    <t>APPLE STRAP</t>
  </si>
  <si>
    <t>.AAPL</t>
  </si>
  <si>
    <t>Tesla Inc.</t>
  </si>
  <si>
    <t>Strap Delta Hedged</t>
  </si>
  <si>
    <t>Strangle</t>
  </si>
  <si>
    <t>TSLA US</t>
  </si>
  <si>
    <t>.TSLA</t>
  </si>
  <si>
    <t xml:space="preserve"> </t>
  </si>
  <si>
    <t>TESLA STRANGLE</t>
  </si>
  <si>
    <t>https://www.reuters.com/business/autos-transportation/musk-says-tesla-is-track-launch-robotaxi-trial-austin-texas-by-end-june-2025-05-20/
https://www.techi.com/tesla-stock-slides-342-eyes-rebound-pre-market/</t>
  </si>
  <si>
    <t>Exxon Mobil Corp.</t>
  </si>
  <si>
    <t>XOM</t>
  </si>
  <si>
    <t>.XOM</t>
  </si>
  <si>
    <t>Bull Call Spread</t>
  </si>
  <si>
    <t>Short European Call</t>
  </si>
  <si>
    <t>Microsoft Corporation</t>
  </si>
  <si>
    <t>Leg3</t>
  </si>
  <si>
    <t>MSFT</t>
  </si>
  <si>
    <t>Butterfly (with calls)</t>
  </si>
  <si>
    <t>.MSFT</t>
  </si>
  <si>
    <t>EXXON MOBIL BULL SPREAD</t>
  </si>
  <si>
    <t>MICROSOFT BUTTERFLY (WITH CALLS)</t>
  </si>
  <si>
    <t>Call Spread 
(with carry and directional strategy)</t>
  </si>
  <si>
    <t>AUD/JPY</t>
  </si>
  <si>
    <t xml:space="preserve">Call Spread </t>
  </si>
  <si>
    <t>Implied Volatility of the option on 21/05/2025</t>
  </si>
  <si>
    <t>Values</t>
  </si>
  <si>
    <t>Graphs</t>
  </si>
  <si>
    <t>STOCKS GLOBAL ANALYSIS</t>
  </si>
  <si>
    <t>Realised Volatility 
over the period of the underlying</t>
  </si>
  <si>
    <t>AUD/JPY Call Spread</t>
  </si>
  <si>
    <t>AUDJPY CURNCY</t>
  </si>
  <si>
    <t>https://www.reuters.com/business/japans-super-long-bond-yields-soar-records-market-frets-about-demand-2025-05-20/
https://privatebank.jpmorgan.com/nam/en/insights/markets-and-investing/amid-rate-cuts-do-carry-trades-still-work
https://www.investopedia.com/terms/c/currencycarrytrade.asp
https://fxssi.com/top-10-currency-pairs-carry-trade</t>
  </si>
  <si>
    <t>ITM/ATM/OTM</t>
  </si>
  <si>
    <t>OTM/ITM</t>
  </si>
  <si>
    <t>ATMF/OTMF</t>
  </si>
  <si>
    <r>
      <rPr>
        <b/>
        <u/>
        <sz val="12"/>
        <color theme="1"/>
        <rFont val="Calibri"/>
        <family val="2"/>
        <scheme val="minor"/>
      </rPr>
      <t>Neutral to slightly bullish scenario with limited risk, aiming to profit from MSFT’s price stability around a target level while minimizing premium outlay compared to buying calls outright.</t>
    </r>
    <r>
      <rPr>
        <sz val="12"/>
        <color theme="1"/>
        <rFont val="Calibri"/>
        <family val="2"/>
        <scheme val="minor"/>
      </rPr>
      <t xml:space="preserve">
</t>
    </r>
    <r>
      <rPr>
        <b/>
        <sz val="12"/>
        <color theme="1"/>
        <rFont val="Calibri"/>
        <family val="2"/>
        <scheme val="minor"/>
      </rPr>
      <t>Main reason:</t>
    </r>
    <r>
      <rPr>
        <sz val="12"/>
        <color theme="1"/>
        <rFont val="Calibri"/>
        <family val="2"/>
        <scheme val="minor"/>
      </rPr>
      <t xml:space="preserve"> Market expects consolidation after recent strong growth, with steady fundamentals supporting the stock.
</t>
    </r>
    <r>
      <rPr>
        <b/>
        <sz val="12"/>
        <color theme="1"/>
        <rFont val="Calibri"/>
        <family val="2"/>
        <scheme val="minor"/>
      </rPr>
      <t>-&gt; Main events: late July 2025 (Q2 earnings)</t>
    </r>
    <r>
      <rPr>
        <sz val="12"/>
        <color theme="1"/>
        <rFont val="Calibri"/>
        <family val="2"/>
        <scheme val="minor"/>
      </rPr>
      <t>, Microsoft Build conference (May-June), and ongoing innovation announcements in cloud and AI sectors.
1- Range-bound opportunity: The Long Butterfly capitalizes on MSFT’s price staying within a tight band, maximizing profit if the stock remains near the middle strike.
2- Cost-efficient construction: Selling 2 calls at the center strike helps finance the structure, resulting in a low net premium (~0.7% of spot), much cheaper than buying a call alone.
3- Neutral delta profile: The strategy’s delta is approximately flat (+1 Δ₍360₎ –2 Δ₍380₎ +1 Δ₍400₎ ≈ +0.01), minimizing unwanted directional exposure.
4- Balanced volatility: Implied volatility (~30% for 90-day options) is close to historical average, keeping option pricing fair and the structure cost-effective.
5- Cost-effective positioning: By selling calls at the center strike, this strategy lowers the overall premium paid compared to buying calls alone, making it more affordable in current volatility conditions.
6- Defined risk profile: Both maximum loss and potential gains are capped, providing clear risk parameters suitable for traders expecting limited directional moves.
7- Sector stability with catalysts: While the tech sector shows steady growth, upcoming product launches and earnings announcements could trigger short-term volatility that the butterfly can navigate effectively.</t>
    </r>
  </si>
  <si>
    <r>
      <rPr>
        <b/>
        <u/>
        <sz val="12"/>
        <color theme="1"/>
        <rFont val="Calibri"/>
        <family val="2"/>
        <scheme val="minor"/>
      </rPr>
      <t>Moderately bullish on AUD/JPY, driven by diverging monetary policy and risk sentiment recovery in Asia-Pacific. The goal is to benefit from a gradual appreciation of the AUD against the JPY while keeping downside risk defined and premium low</t>
    </r>
    <r>
      <rPr>
        <sz val="12"/>
        <color theme="1"/>
        <rFont val="Calibri"/>
        <family val="2"/>
        <scheme val="minor"/>
      </rPr>
      <t xml:space="preserve">
</t>
    </r>
    <r>
      <rPr>
        <b/>
        <sz val="12"/>
        <color theme="1"/>
        <rFont val="Calibri"/>
        <family val="2"/>
        <scheme val="minor"/>
      </rPr>
      <t>Main reason:</t>
    </r>
    <r>
      <rPr>
        <sz val="12"/>
        <color theme="1"/>
        <rFont val="Calibri"/>
        <family val="2"/>
        <scheme val="minor"/>
      </rPr>
      <t xml:space="preserve"> The Bank of Japan maintains ultra-loose monetary policy, while the Reserve Bank of Australia remains relatively hawkish due to sticky inflation and resilient economic data.
</t>
    </r>
    <r>
      <rPr>
        <b/>
        <sz val="12"/>
        <color theme="1"/>
        <rFont val="Calibri"/>
        <family val="2"/>
        <scheme val="minor"/>
      </rPr>
      <t>-&gt; Main events: late July 2025 (Q2 earnings)</t>
    </r>
    <r>
      <rPr>
        <sz val="12"/>
        <color theme="1"/>
        <rFont val="Calibri"/>
        <family val="2"/>
        <scheme val="minor"/>
      </rPr>
      <t>, BoJ Policy Meeting – June 14, 2025: potential continuation of dovish stance, RBA Meeting – June 4, 2025: possible tightening due to inflation, Chinese data releases – June–July 2025: trade-linked AUD impact, global risk appetite shifts: AUD benefits from improved sentiment.  The most accurate maturity for this AUD/JPY long call spread strategy is July 25, 2025, as it captures key upcoming events like the RBA meeting (June 4), BoJ policy decision (June 14), and relevant Chinese economic data through June–July, allowing enough time for the trade thesis to play out before expiry.
1- Monetary policy divergence: RBA’s higher rates vs BoJ’s yield curve control favors AUD strength.
2- Carry advantage: Long AUD/JPY benefits from positive carry due to rate differentials (+3% to +4% annualized).
3- Directional upside potential: JPY remains weak on structural grounds, and AUD could rise toward key resistance zones.
4- Defined risk-reward: The long call spread caps both potential loss and gain, suitable for a controlled bullish view.
5- Low volatility cost structure: Implied vol (~9–10%) is relatively low for this FX pair, making spreads attractive.
6- Event alignment: Major central bank meetings and macro releases within maturity window may trigger movement into profit zone.</t>
    </r>
  </si>
  <si>
    <t>FIRST DELTA HEDGING</t>
  </si>
  <si>
    <t>FUTURE DELTA HEDGING</t>
  </si>
  <si>
    <t>Partouche, Pavlovic</t>
  </si>
  <si>
    <r>
      <rPr>
        <b/>
        <u/>
        <sz val="12"/>
        <color theme="1"/>
        <rFont val="Calibri"/>
        <family val="2"/>
        <scheme val="minor"/>
      </rPr>
      <t>High implied volatility scenario, with a directional bias to the upside</t>
    </r>
    <r>
      <rPr>
        <b/>
        <sz val="12"/>
        <color theme="1"/>
        <rFont val="Calibri"/>
        <family val="2"/>
        <scheme val="minor"/>
      </rPr>
      <t xml:space="preserve">
Main reason:</t>
    </r>
    <r>
      <rPr>
        <sz val="12"/>
        <color theme="1"/>
        <rFont val="Calibri"/>
        <family val="2"/>
        <scheme val="minor"/>
      </rPr>
      <t xml:space="preserve"> Event-driven catalyst: Upcoming product launches or earnings (Apple’s earnings typically move the stock significantly).
-&gt; </t>
    </r>
    <r>
      <rPr>
        <b/>
        <sz val="12"/>
        <color theme="1"/>
        <rFont val="Calibri"/>
        <family val="2"/>
        <scheme val="minor"/>
      </rPr>
      <t>Main event: 9 or 10 september 2025</t>
    </r>
    <r>
      <rPr>
        <sz val="12"/>
        <color theme="1"/>
        <rFont val="Calibri"/>
        <family val="2"/>
        <scheme val="minor"/>
      </rPr>
      <t>-&gt; Expected launches: iPhone 17 with upgraded processor and camera, Apple Watch Series 11, Ultra 3, SE refresh, iPad Pro with M5 chip, and public release of iOS 19 (likely around September 15). 
1- High liquidity: AAPL has a deep options market with tight spreads — ideal for a straddle.
2- Market uncertainty: Mixed tech sector sentiment due to macro interest rate shifts and AI arms race.
3- Volatility divergence:  Implied volatility often underestimates realized volatility near earnings – straddles capitalize on that.
4- Clean chart structure: Technically coiled price range in past weeks – ripe for breakout in either direction.
5- Strategy Goal: Profit from significant price move in either direction, regardless of direction.</t>
    </r>
  </si>
  <si>
    <r>
      <t>DELTA HEDGING
14/04 :</t>
    </r>
    <r>
      <rPr>
        <sz val="12"/>
        <color theme="1"/>
        <rFont val="Calibri"/>
        <family val="2"/>
        <scheme val="minor"/>
      </rPr>
      <t xml:space="preserve"> The net delta is –0.028, meaning the portfolio is nearly delta-neutral, with only a minimal exposure: it would lose $0.028 if Apple’s stock rises by $1.</t>
    </r>
    <r>
      <rPr>
        <b/>
        <sz val="12"/>
        <color theme="1"/>
        <rFont val="Calibri"/>
        <family val="2"/>
        <scheme val="minor"/>
      </rPr>
      <t xml:space="preserve"> A new delta adjustement will be realised in june 2025.</t>
    </r>
  </si>
  <si>
    <r>
      <rPr>
        <b/>
        <u/>
        <sz val="12"/>
        <color theme="1"/>
        <rFont val="Calibri"/>
        <family val="2"/>
        <scheme val="minor"/>
      </rPr>
      <t xml:space="preserve">High implied volatility scenario,  benefit from large directional move (up or down), with a lower premium than straddle. </t>
    </r>
    <r>
      <rPr>
        <sz val="12"/>
        <color theme="1"/>
        <rFont val="Calibri"/>
        <family val="2"/>
        <scheme val="minor"/>
      </rPr>
      <t xml:space="preserve">
</t>
    </r>
    <r>
      <rPr>
        <b/>
        <sz val="12"/>
        <color theme="1"/>
        <rFont val="Calibri"/>
        <family val="2"/>
        <scheme val="minor"/>
      </rPr>
      <t xml:space="preserve">Main reason: </t>
    </r>
    <r>
      <rPr>
        <sz val="12"/>
        <color theme="1"/>
        <rFont val="Calibri"/>
        <family val="2"/>
        <scheme val="minor"/>
      </rPr>
      <t xml:space="preserve">Elon Musk-driven volatility: TSLA often experiences sharp, unpredictable movements from tweets, product announcements, or regulatory news.
-&gt; </t>
    </r>
    <r>
      <rPr>
        <b/>
        <sz val="12"/>
        <color theme="1"/>
        <rFont val="Calibri"/>
        <family val="2"/>
        <scheme val="minor"/>
      </rPr>
      <t>Main event:</t>
    </r>
    <r>
      <rPr>
        <sz val="12"/>
        <color theme="1"/>
        <rFont val="Calibri"/>
        <family val="2"/>
        <scheme val="minor"/>
      </rPr>
      <t xml:space="preserve"> end of june 2025-&gt; Tesla's most significant upcoming event is the launch of its robotaxi service in Austin, Texas.
1- Wide expected move: Strangle benefits from large moves, and TSLA is inherently volatile.
2- Option pricing asymmetry: OTM options may offer a cheaper vol exposure than ATM straddles.
3- Implied volatility skew opportunities: Slight differences in vol between calls and puts may improve cost efficiency.
4- Macro pressure on entreprise value sector: Interest rates + Chinese competition = potential downside shock.
5- Liquidity and gamma responsiveness: Tesla options are highly liquid, allowing for efficient entry, exit, and potential gamma scalping around the event. The high liquidity of TSLA options enables active management (e.g., adjusting delta hedges or monetizing gamma spikes), which is crucial in a volatile name ahead of a binary event like the robotaxi launch.</t>
    </r>
  </si>
  <si>
    <r>
      <rPr>
        <b/>
        <u/>
        <sz val="12"/>
        <color theme="1"/>
        <rFont val="Calibri"/>
        <family val="2"/>
        <scheme val="minor"/>
      </rPr>
      <t>Moderate bullish scenario with controlled risk, benefiting from a moderate rise in XOM’s stock price while limiting premium outlay compared to naked calls.</t>
    </r>
    <r>
      <rPr>
        <sz val="12"/>
        <color theme="1"/>
        <rFont val="Calibri"/>
        <family val="2"/>
        <scheme val="minor"/>
      </rPr>
      <t xml:space="preserve">
</t>
    </r>
    <r>
      <rPr>
        <b/>
        <sz val="12"/>
        <color theme="1"/>
        <rFont val="Calibri"/>
        <family val="2"/>
        <scheme val="minor"/>
      </rPr>
      <t>Main reason:</t>
    </r>
    <r>
      <rPr>
        <sz val="12"/>
        <color theme="1"/>
        <rFont val="Calibri"/>
        <family val="2"/>
        <scheme val="minor"/>
      </rPr>
      <t xml:space="preserve"> Oil price rebound and economic recovery potential driving demand for energy majors.
-&gt; </t>
    </r>
    <r>
      <rPr>
        <b/>
        <sz val="12"/>
        <color theme="1"/>
        <rFont val="Calibri"/>
        <family val="2"/>
        <scheme val="minor"/>
      </rPr>
      <t>Main events:</t>
    </r>
    <r>
      <rPr>
        <sz val="12"/>
        <color theme="1"/>
        <rFont val="Calibri"/>
        <family val="2"/>
        <scheme val="minor"/>
      </rPr>
      <t xml:space="preserve"> late July 2025 (Q2 earnings), OPEC+ supply decisions, and monthly EIA reports impacting crude prices.
1- Moderate expected upside: Bull Call Spread profits from a steady rise in XOM fueled by improving oil fundamentals.
2- Capital efficiency: Spread limits premium cost versus buying calls outright in an elevated implied volatility environment.
3- Risk management: Defined maximum loss and capped gains ideal for a moderately bullish view.
4- Macro factors: OPEC+ production cuts, geopolitical tensions, and demand resurgence support oil prices but pose risks for volatility.
5- Seasonal and historical patterns: Summer driving season historically supports oil demand and XOM performance, aligning well with a mid-2025 bullish thesis. U.S. gasoline consumption typically peaks in Q2–Q3, providing a seasonal tailwind for ExxonMobil’s refining and upstream margins, enhancing the probability of a moderate stock price rise within the spread’s strike range.
</t>
    </r>
  </si>
  <si>
    <t>Rationale</t>
  </si>
  <si>
    <t>TOTAL
OPTION COST</t>
  </si>
  <si>
    <t>NET GLOBAL PNL 21/05/2025</t>
  </si>
  <si>
    <t>POSITION PERFORMANCE 21/05/2025</t>
  </si>
  <si>
    <t>Hedge Fund Name: Phenix Fund</t>
  </si>
  <si>
    <r>
      <t xml:space="preserve">OUR GLOBAL POSITION ARE UNTIL SEPTEMBER 2025, 
THE RESULTS SHOULD BE ANALYSE AT THIS MOMENT. 
THE RESULTS ARE FOLLOWING FOR NOW OUR EXPECTATIONS.
</t>
    </r>
    <r>
      <rPr>
        <b/>
        <i/>
        <sz val="12"/>
        <color theme="0"/>
        <rFont val="Calibri"/>
        <family val="2"/>
        <scheme val="minor"/>
      </rPr>
      <t>NT: The profit on the carry trade that cannot be analysed for the moment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</si>
</sst>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0%"/>
    <numFmt numFmtId="166" formatCode="_-* #,##0.00\ _€_-;\-* #,##0.00\ _€_-;_-* &quot;-&quot;??\ _€_-;_-@_-"/>
  </numFmts>
  <fonts count="11" x14ac:knownFonts="1">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b/>
      <sz val="22"/>
      <color theme="0" tint="-4.9989318521683403E-2"/>
      <name val="Calibri"/>
      <family val="2"/>
      <scheme val="minor"/>
    </font>
    <font>
      <b/>
      <u/>
      <sz val="12"/>
      <color theme="1"/>
      <name val="Calibri"/>
      <family val="2"/>
      <scheme val="minor"/>
    </font>
    <font>
      <b/>
      <sz val="22"/>
      <color theme="0"/>
      <name val="Calibri"/>
      <family val="2"/>
      <scheme val="minor"/>
    </font>
    <font>
      <b/>
      <sz val="12"/>
      <color theme="0"/>
      <name val="Calibri"/>
      <family val="2"/>
      <scheme val="minor"/>
    </font>
    <font>
      <b/>
      <i/>
      <sz val="12"/>
      <color theme="0"/>
      <name val="Calibri"/>
      <family val="2"/>
      <scheme val="minor"/>
    </font>
    <font>
      <b/>
      <sz val="20"/>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bgColor indexed="64"/>
      </patternFill>
    </fill>
  </fills>
  <borders count="16">
    <border>
      <left/>
      <right/>
      <top/>
      <bottom/>
      <diagonal/>
    </border>
    <border>
      <left/>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bottom/>
      <diagonal/>
    </border>
    <border>
      <left style="thin">
        <color auto="1"/>
      </left>
      <right style="double">
        <color auto="1"/>
      </right>
      <top/>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style="thin">
        <color auto="1"/>
      </left>
      <right style="thin">
        <color auto="1"/>
      </right>
      <top/>
      <bottom style="thin">
        <color auto="1"/>
      </bottom>
      <diagonal/>
    </border>
  </borders>
  <cellStyleXfs count="96">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164" fontId="1" fillId="0" borderId="0" applyFont="0" applyFill="0" applyBorder="0" applyAlignment="0" applyProtection="0"/>
  </cellStyleXfs>
  <cellXfs count="86">
    <xf numFmtId="0" fontId="0" fillId="0" borderId="0" xfId="0"/>
    <xf numFmtId="0" fontId="0" fillId="2" borderId="0" xfId="0" applyFill="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6" xfId="0" applyFont="1" applyFill="1" applyBorder="1" applyAlignment="1">
      <alignment horizontal="center" vertical="center"/>
    </xf>
    <xf numFmtId="0" fontId="0" fillId="2" borderId="5" xfId="0" applyFill="1" applyBorder="1" applyAlignment="1">
      <alignment horizontal="center" vertical="center"/>
    </xf>
    <xf numFmtId="0" fontId="2" fillId="2" borderId="1" xfId="0" applyFont="1" applyFill="1" applyBorder="1" applyAlignment="1">
      <alignment horizontal="center" vertical="center"/>
    </xf>
    <xf numFmtId="0" fontId="2" fillId="2" borderId="4" xfId="0" applyFont="1" applyFill="1" applyBorder="1" applyAlignment="1">
      <alignment horizontal="center" vertical="center"/>
    </xf>
    <xf numFmtId="14" fontId="2" fillId="2" borderId="7" xfId="0" applyNumberFormat="1" applyFont="1" applyFill="1" applyBorder="1" applyAlignment="1">
      <alignment horizontal="center" vertical="center"/>
    </xf>
    <xf numFmtId="17" fontId="2" fillId="2" borderId="7" xfId="0" applyNumberFormat="1" applyFont="1" applyFill="1" applyBorder="1" applyAlignment="1">
      <alignment horizontal="center" vertical="center"/>
    </xf>
    <xf numFmtId="0" fontId="2" fillId="2" borderId="0" xfId="0" applyFont="1" applyFill="1" applyAlignment="1">
      <alignment horizontal="center" vertical="center"/>
    </xf>
    <xf numFmtId="0" fontId="0" fillId="0" borderId="0" xfId="0" applyAlignment="1">
      <alignment horizontal="center"/>
    </xf>
    <xf numFmtId="0" fontId="2" fillId="2" borderId="7" xfId="0" applyFont="1" applyFill="1" applyBorder="1" applyAlignment="1">
      <alignment horizontal="center" vertical="center" wrapText="1"/>
    </xf>
    <xf numFmtId="165" fontId="0" fillId="2" borderId="12" xfId="1" applyNumberFormat="1" applyFont="1" applyFill="1" applyBorder="1" applyAlignment="1">
      <alignment horizontal="center" vertical="center"/>
    </xf>
    <xf numFmtId="10" fontId="2" fillId="2" borderId="7" xfId="0" applyNumberFormat="1" applyFont="1" applyFill="1" applyBorder="1" applyAlignment="1">
      <alignment horizontal="center" vertical="center"/>
    </xf>
    <xf numFmtId="10" fontId="2" fillId="2" borderId="3" xfId="0" applyNumberFormat="1" applyFont="1"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14" fontId="0" fillId="2" borderId="4" xfId="0" applyNumberFormat="1" applyFill="1" applyBorder="1" applyAlignment="1">
      <alignment horizontal="center" vertical="center"/>
    </xf>
    <xf numFmtId="9" fontId="0" fillId="2" borderId="2" xfId="0" applyNumberFormat="1" applyFill="1" applyBorder="1" applyAlignment="1">
      <alignment horizontal="center" vertical="center"/>
    </xf>
    <xf numFmtId="165" fontId="0" fillId="2" borderId="11" xfId="0" applyNumberFormat="1" applyFill="1" applyBorder="1" applyAlignment="1">
      <alignment horizontal="center" vertical="center"/>
    </xf>
    <xf numFmtId="10" fontId="0" fillId="2" borderId="4" xfId="0" applyNumberFormat="1" applyFill="1" applyBorder="1" applyAlignment="1">
      <alignment horizontal="center" vertical="center"/>
    </xf>
    <xf numFmtId="10" fontId="0" fillId="2" borderId="2" xfId="0" applyNumberFormat="1" applyFill="1" applyBorder="1" applyAlignment="1">
      <alignment horizontal="center" vertical="center"/>
    </xf>
    <xf numFmtId="10" fontId="0" fillId="2" borderId="11" xfId="0" applyNumberFormat="1" applyFill="1" applyBorder="1" applyAlignment="1">
      <alignment horizontal="center" vertical="center"/>
    </xf>
    <xf numFmtId="0" fontId="0" fillId="2" borderId="1" xfId="0" applyFill="1" applyBorder="1" applyAlignment="1">
      <alignment horizontal="center" vertical="center"/>
    </xf>
    <xf numFmtId="0" fontId="0" fillId="2" borderId="7" xfId="0" applyFill="1" applyBorder="1" applyAlignment="1">
      <alignment horizontal="center" vertical="center"/>
    </xf>
    <xf numFmtId="14" fontId="0" fillId="2" borderId="7" xfId="0" applyNumberFormat="1" applyFill="1" applyBorder="1" applyAlignment="1">
      <alignment horizontal="center" vertical="center"/>
    </xf>
    <xf numFmtId="17" fontId="0" fillId="2" borderId="7" xfId="0" applyNumberFormat="1" applyFill="1" applyBorder="1" applyAlignment="1">
      <alignment horizontal="center" vertical="center"/>
    </xf>
    <xf numFmtId="0" fontId="0" fillId="2" borderId="3" xfId="0" applyFill="1" applyBorder="1" applyAlignment="1">
      <alignment horizontal="center" vertical="center"/>
    </xf>
    <xf numFmtId="9" fontId="0" fillId="2" borderId="3" xfId="0" applyNumberFormat="1" applyFill="1" applyBorder="1" applyAlignment="1">
      <alignment horizontal="center" vertical="center"/>
    </xf>
    <xf numFmtId="10" fontId="0" fillId="2" borderId="9" xfId="0" applyNumberFormat="1" applyFill="1" applyBorder="1" applyAlignment="1">
      <alignment horizontal="center" vertical="center"/>
    </xf>
    <xf numFmtId="0" fontId="0" fillId="2" borderId="10" xfId="0" applyFill="1" applyBorder="1" applyAlignment="1">
      <alignment horizontal="center" vertical="center"/>
    </xf>
    <xf numFmtId="0" fontId="0" fillId="2" borderId="9" xfId="0" applyFill="1" applyBorder="1" applyAlignment="1">
      <alignment horizontal="center" vertical="center"/>
    </xf>
    <xf numFmtId="17" fontId="0" fillId="2" borderId="4" xfId="0" applyNumberFormat="1" applyFill="1" applyBorder="1" applyAlignment="1">
      <alignment horizontal="center" vertical="center"/>
    </xf>
    <xf numFmtId="9" fontId="0" fillId="2" borderId="5" xfId="0" applyNumberFormat="1" applyFill="1" applyBorder="1" applyAlignment="1">
      <alignment horizontal="center" vertical="center"/>
    </xf>
    <xf numFmtId="9" fontId="0" fillId="2" borderId="4" xfId="0" applyNumberFormat="1" applyFill="1" applyBorder="1" applyAlignment="1">
      <alignment horizontal="center" vertical="center"/>
    </xf>
    <xf numFmtId="0" fontId="0" fillId="2" borderId="6" xfId="0" applyFill="1" applyBorder="1" applyAlignment="1">
      <alignment horizontal="center" vertical="center"/>
    </xf>
    <xf numFmtId="10" fontId="0" fillId="2" borderId="7" xfId="0" applyNumberFormat="1" applyFill="1" applyBorder="1" applyAlignment="1">
      <alignment horizontal="center" vertical="center"/>
    </xf>
    <xf numFmtId="10" fontId="0" fillId="2" borderId="12" xfId="0" applyNumberFormat="1" applyFill="1" applyBorder="1" applyAlignment="1">
      <alignment horizontal="center" vertical="center"/>
    </xf>
    <xf numFmtId="0" fontId="0" fillId="2" borderId="15" xfId="0" applyFill="1" applyBorder="1" applyAlignment="1">
      <alignment horizontal="center" vertical="center"/>
    </xf>
    <xf numFmtId="0" fontId="0" fillId="2" borderId="4" xfId="0" applyFill="1" applyBorder="1" applyAlignment="1">
      <alignment horizontal="center" vertical="center" wrapText="1"/>
    </xf>
    <xf numFmtId="0" fontId="7" fillId="0" borderId="0" xfId="0" applyFont="1" applyAlignment="1">
      <alignment vertical="center"/>
    </xf>
    <xf numFmtId="2" fontId="0" fillId="2" borderId="6" xfId="0" applyNumberFormat="1" applyFill="1" applyBorder="1" applyAlignment="1">
      <alignment horizontal="center" vertical="center"/>
    </xf>
    <xf numFmtId="164" fontId="0" fillId="2" borderId="0" xfId="95" applyFont="1" applyFill="1" applyAlignment="1">
      <alignment horizontal="left" vertical="center"/>
    </xf>
    <xf numFmtId="10" fontId="0" fillId="2" borderId="12" xfId="0" quotePrefix="1" applyNumberFormat="1" applyFill="1" applyBorder="1" applyAlignment="1">
      <alignment horizontal="center" vertical="center"/>
    </xf>
    <xf numFmtId="10" fontId="0" fillId="2" borderId="12" xfId="1" applyNumberFormat="1" applyFont="1" applyFill="1" applyBorder="1" applyAlignment="1">
      <alignment horizontal="center" vertical="center"/>
    </xf>
    <xf numFmtId="166" fontId="2" fillId="2" borderId="1" xfId="0" applyNumberFormat="1" applyFont="1" applyFill="1" applyBorder="1" applyAlignment="1">
      <alignment horizontal="center" vertical="center"/>
    </xf>
    <xf numFmtId="2" fontId="2" fillId="2" borderId="7" xfId="0" applyNumberFormat="1" applyFont="1" applyFill="1" applyBorder="1" applyAlignment="1">
      <alignment horizontal="center" vertical="center"/>
    </xf>
    <xf numFmtId="166" fontId="8" fillId="3" borderId="0" xfId="0" applyNumberFormat="1" applyFont="1" applyFill="1" applyAlignment="1">
      <alignment horizontal="center" vertical="center"/>
    </xf>
    <xf numFmtId="17" fontId="0" fillId="2" borderId="0" xfId="0" applyNumberFormat="1" applyFill="1" applyAlignment="1">
      <alignment horizontal="center" vertical="center"/>
    </xf>
    <xf numFmtId="0" fontId="9" fillId="3" borderId="0" xfId="0" applyFont="1" applyFill="1" applyAlignment="1">
      <alignment horizontal="center" vertical="center" wrapText="1"/>
    </xf>
    <xf numFmtId="0" fontId="8" fillId="3" borderId="0" xfId="0" applyFont="1" applyFill="1" applyAlignment="1">
      <alignment horizontal="center" vertical="center"/>
    </xf>
    <xf numFmtId="0" fontId="8" fillId="3" borderId="5" xfId="0" applyFont="1" applyFill="1" applyBorder="1" applyAlignment="1">
      <alignment horizontal="center" vertical="center"/>
    </xf>
    <xf numFmtId="10" fontId="0" fillId="2" borderId="10" xfId="0" applyNumberFormat="1" applyFill="1" applyBorder="1" applyAlignment="1">
      <alignment horizontal="center" vertical="center"/>
    </xf>
    <xf numFmtId="0" fontId="8" fillId="3" borderId="7" xfId="0" applyFont="1" applyFill="1" applyBorder="1" applyAlignment="1">
      <alignment horizontal="center" vertical="center"/>
    </xf>
    <xf numFmtId="0" fontId="8" fillId="3" borderId="1" xfId="0" applyFont="1" applyFill="1" applyBorder="1" applyAlignment="1">
      <alignment horizontal="center" vertical="center"/>
    </xf>
    <xf numFmtId="14" fontId="8" fillId="3" borderId="7" xfId="0" applyNumberFormat="1" applyFont="1" applyFill="1" applyBorder="1" applyAlignment="1">
      <alignment horizontal="center" vertical="center"/>
    </xf>
    <xf numFmtId="0" fontId="8" fillId="3" borderId="3"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6" xfId="0" applyFont="1" applyFill="1" applyBorder="1" applyAlignment="1">
      <alignment horizontal="center" vertical="center"/>
    </xf>
    <xf numFmtId="10" fontId="8" fillId="3" borderId="7" xfId="0" applyNumberFormat="1" applyFont="1" applyFill="1" applyBorder="1" applyAlignment="1">
      <alignment horizontal="center" vertical="center"/>
    </xf>
    <xf numFmtId="10" fontId="8" fillId="3" borderId="3" xfId="0" applyNumberFormat="1" applyFont="1" applyFill="1" applyBorder="1" applyAlignment="1">
      <alignment horizontal="center" vertical="center"/>
    </xf>
    <xf numFmtId="0" fontId="8" fillId="3" borderId="7" xfId="0" applyFont="1" applyFill="1" applyBorder="1" applyAlignment="1">
      <alignment horizontal="center" vertical="center" wrapText="1"/>
    </xf>
    <xf numFmtId="0" fontId="8" fillId="3" borderId="0" xfId="0" applyFont="1" applyFill="1" applyAlignment="1">
      <alignment horizontal="center" vertical="center" wrapText="1"/>
    </xf>
    <xf numFmtId="0" fontId="0" fillId="2" borderId="4" xfId="0" applyFill="1" applyBorder="1" applyAlignment="1">
      <alignment horizontal="left" vertical="top" wrapText="1"/>
    </xf>
    <xf numFmtId="0" fontId="0" fillId="2" borderId="4" xfId="0" applyFill="1" applyBorder="1" applyAlignment="1">
      <alignment horizontal="left" vertical="top"/>
    </xf>
    <xf numFmtId="0" fontId="10" fillId="3" borderId="0" xfId="0" applyFont="1" applyFill="1" applyAlignment="1">
      <alignment horizontal="center" vertical="center"/>
    </xf>
    <xf numFmtId="0" fontId="8" fillId="3" borderId="13"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8" xfId="0" applyFont="1" applyFill="1" applyBorder="1" applyAlignment="1">
      <alignment horizontal="center" vertical="center"/>
    </xf>
    <xf numFmtId="0" fontId="0" fillId="2" borderId="4" xfId="0" applyFill="1" applyBorder="1" applyAlignment="1">
      <alignment horizontal="left" vertical="center" wrapText="1"/>
    </xf>
    <xf numFmtId="0" fontId="2" fillId="2" borderId="4" xfId="0" applyFont="1" applyFill="1" applyBorder="1" applyAlignment="1">
      <alignment horizontal="left" vertical="top" wrapText="1"/>
    </xf>
    <xf numFmtId="0" fontId="2" fillId="2" borderId="4" xfId="0" applyFont="1" applyFill="1" applyBorder="1" applyAlignment="1">
      <alignment horizontal="left" vertical="top"/>
    </xf>
    <xf numFmtId="0" fontId="2" fillId="2" borderId="15" xfId="0" applyFont="1" applyFill="1" applyBorder="1" applyAlignment="1">
      <alignment horizontal="left" vertical="top"/>
    </xf>
    <xf numFmtId="0" fontId="2" fillId="0" borderId="0" xfId="0" applyFont="1" applyAlignment="1">
      <alignment horizontal="center" vertical="center"/>
    </xf>
    <xf numFmtId="0" fontId="7" fillId="3" borderId="0" xfId="0" applyFont="1" applyFill="1" applyAlignment="1">
      <alignment horizontal="center" vertical="center"/>
    </xf>
    <xf numFmtId="0" fontId="5" fillId="3" borderId="0" xfId="0" applyFont="1" applyFill="1" applyAlignment="1">
      <alignment horizontal="center"/>
    </xf>
    <xf numFmtId="0" fontId="3" fillId="0" borderId="0" xfId="94" applyAlignment="1">
      <alignment horizontal="left" wrapText="1"/>
    </xf>
    <xf numFmtId="0" fontId="0" fillId="0" borderId="0" xfId="0" applyAlignment="1">
      <alignment horizontal="left"/>
    </xf>
    <xf numFmtId="0" fontId="3" fillId="0" borderId="0" xfId="94" applyAlignment="1">
      <alignment horizontal="left" vertical="center" wrapText="1"/>
    </xf>
    <xf numFmtId="0" fontId="3" fillId="0" borderId="0" xfId="94" applyAlignment="1">
      <alignment horizontal="left" vertical="top" wrapText="1"/>
    </xf>
  </cellXfs>
  <cellStyles count="96">
    <cellStyle name="Comma" xfId="95"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cellStyle name="Normal" xfId="0" builtinId="0"/>
    <cellStyle name="Percent" xfId="1"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30</xdr:col>
      <xdr:colOff>0</xdr:colOff>
      <xdr:row>2</xdr:row>
      <xdr:rowOff>95249</xdr:rowOff>
    </xdr:from>
    <xdr:to>
      <xdr:col>33</xdr:col>
      <xdr:colOff>933448</xdr:colOff>
      <xdr:row>10</xdr:row>
      <xdr:rowOff>238125</xdr:rowOff>
    </xdr:to>
    <xdr:pic>
      <xdr:nvPicPr>
        <xdr:cNvPr id="4" name="Picture 3">
          <a:extLst>
            <a:ext uri="{FF2B5EF4-FFF2-40B4-BE49-F238E27FC236}">
              <a16:creationId xmlns:a16="http://schemas.microsoft.com/office/drawing/2014/main" id="{AFDA8F1E-70BF-4214-9566-C34798541F93}"/>
            </a:ext>
          </a:extLst>
        </xdr:cNvPr>
        <xdr:cNvPicPr>
          <a:picLocks noChangeAspect="1"/>
        </xdr:cNvPicPr>
      </xdr:nvPicPr>
      <xdr:blipFill>
        <a:blip xmlns:r="http://schemas.openxmlformats.org/officeDocument/2006/relationships" r:embed="rId1"/>
        <a:stretch>
          <a:fillRect/>
        </a:stretch>
      </xdr:blipFill>
      <xdr:spPr>
        <a:xfrm>
          <a:off x="1352552" y="657224"/>
          <a:ext cx="5876923" cy="3952876"/>
        </a:xfrm>
        <a:prstGeom prst="rect">
          <a:avLst/>
        </a:prstGeom>
      </xdr:spPr>
    </xdr:pic>
    <xdr:clientData/>
  </xdr:twoCellAnchor>
  <xdr:twoCellAnchor editAs="oneCell">
    <xdr:from>
      <xdr:col>33</xdr:col>
      <xdr:colOff>1028700</xdr:colOff>
      <xdr:row>2</xdr:row>
      <xdr:rowOff>95250</xdr:rowOff>
    </xdr:from>
    <xdr:to>
      <xdr:col>36</xdr:col>
      <xdr:colOff>1619250</xdr:colOff>
      <xdr:row>10</xdr:row>
      <xdr:rowOff>228599</xdr:rowOff>
    </xdr:to>
    <xdr:pic>
      <xdr:nvPicPr>
        <xdr:cNvPr id="5" name="Picture 4">
          <a:extLst>
            <a:ext uri="{FF2B5EF4-FFF2-40B4-BE49-F238E27FC236}">
              <a16:creationId xmlns:a16="http://schemas.microsoft.com/office/drawing/2014/main" id="{0B97521F-ABBE-4687-8B63-D97E5F11327D}"/>
            </a:ext>
          </a:extLst>
        </xdr:cNvPr>
        <xdr:cNvPicPr>
          <a:picLocks noChangeAspect="1"/>
        </xdr:cNvPicPr>
      </xdr:nvPicPr>
      <xdr:blipFill>
        <a:blip xmlns:r="http://schemas.openxmlformats.org/officeDocument/2006/relationships" r:embed="rId2"/>
        <a:stretch>
          <a:fillRect/>
        </a:stretch>
      </xdr:blipFill>
      <xdr:spPr>
        <a:xfrm>
          <a:off x="7343775" y="657225"/>
          <a:ext cx="5534025" cy="3943349"/>
        </a:xfrm>
        <a:prstGeom prst="rect">
          <a:avLst/>
        </a:prstGeom>
      </xdr:spPr>
    </xdr:pic>
    <xdr:clientData/>
  </xdr:twoCellAnchor>
  <xdr:twoCellAnchor editAs="oneCell">
    <xdr:from>
      <xdr:col>30</xdr:col>
      <xdr:colOff>0</xdr:colOff>
      <xdr:row>12</xdr:row>
      <xdr:rowOff>180975</xdr:rowOff>
    </xdr:from>
    <xdr:to>
      <xdr:col>33</xdr:col>
      <xdr:colOff>904301</xdr:colOff>
      <xdr:row>30</xdr:row>
      <xdr:rowOff>95250</xdr:rowOff>
    </xdr:to>
    <xdr:pic>
      <xdr:nvPicPr>
        <xdr:cNvPr id="6" name="Picture 5">
          <a:extLst>
            <a:ext uri="{FF2B5EF4-FFF2-40B4-BE49-F238E27FC236}">
              <a16:creationId xmlns:a16="http://schemas.microsoft.com/office/drawing/2014/main" id="{34C6487C-DCE9-4208-A374-9F43B072B47C}"/>
            </a:ext>
          </a:extLst>
        </xdr:cNvPr>
        <xdr:cNvPicPr>
          <a:picLocks noChangeAspect="1"/>
        </xdr:cNvPicPr>
      </xdr:nvPicPr>
      <xdr:blipFill>
        <a:blip xmlns:r="http://schemas.openxmlformats.org/officeDocument/2006/relationships" r:embed="rId3"/>
        <a:stretch>
          <a:fillRect/>
        </a:stretch>
      </xdr:blipFill>
      <xdr:spPr>
        <a:xfrm>
          <a:off x="1371600" y="5619750"/>
          <a:ext cx="5847776" cy="3514725"/>
        </a:xfrm>
        <a:prstGeom prst="rect">
          <a:avLst/>
        </a:prstGeom>
      </xdr:spPr>
    </xdr:pic>
    <xdr:clientData/>
  </xdr:twoCellAnchor>
  <xdr:twoCellAnchor editAs="oneCell">
    <xdr:from>
      <xdr:col>33</xdr:col>
      <xdr:colOff>1076325</xdr:colOff>
      <xdr:row>12</xdr:row>
      <xdr:rowOff>180975</xdr:rowOff>
    </xdr:from>
    <xdr:to>
      <xdr:col>37</xdr:col>
      <xdr:colOff>95250</xdr:colOff>
      <xdr:row>30</xdr:row>
      <xdr:rowOff>57150</xdr:rowOff>
    </xdr:to>
    <xdr:pic>
      <xdr:nvPicPr>
        <xdr:cNvPr id="7" name="Picture 6">
          <a:extLst>
            <a:ext uri="{FF2B5EF4-FFF2-40B4-BE49-F238E27FC236}">
              <a16:creationId xmlns:a16="http://schemas.microsoft.com/office/drawing/2014/main" id="{2C5D522F-688E-4709-B37C-74217A7F533A}"/>
            </a:ext>
          </a:extLst>
        </xdr:cNvPr>
        <xdr:cNvPicPr>
          <a:picLocks noChangeAspect="1"/>
        </xdr:cNvPicPr>
      </xdr:nvPicPr>
      <xdr:blipFill>
        <a:blip xmlns:r="http://schemas.openxmlformats.org/officeDocument/2006/relationships" r:embed="rId4"/>
        <a:stretch>
          <a:fillRect/>
        </a:stretch>
      </xdr:blipFill>
      <xdr:spPr>
        <a:xfrm>
          <a:off x="7391400" y="5619750"/>
          <a:ext cx="5610225" cy="3476625"/>
        </a:xfrm>
        <a:prstGeom prst="rect">
          <a:avLst/>
        </a:prstGeom>
      </xdr:spPr>
    </xdr:pic>
    <xdr:clientData/>
  </xdr:twoCellAnchor>
  <xdr:twoCellAnchor editAs="oneCell">
    <xdr:from>
      <xdr:col>38</xdr:col>
      <xdr:colOff>6436</xdr:colOff>
      <xdr:row>2</xdr:row>
      <xdr:rowOff>99315</xdr:rowOff>
    </xdr:from>
    <xdr:to>
      <xdr:col>41</xdr:col>
      <xdr:colOff>882736</xdr:colOff>
      <xdr:row>10</xdr:row>
      <xdr:rowOff>204818</xdr:rowOff>
    </xdr:to>
    <xdr:pic>
      <xdr:nvPicPr>
        <xdr:cNvPr id="8" name="Picture 7">
          <a:extLst>
            <a:ext uri="{FF2B5EF4-FFF2-40B4-BE49-F238E27FC236}">
              <a16:creationId xmlns:a16="http://schemas.microsoft.com/office/drawing/2014/main" id="{E142528C-6103-4415-B8F8-C4C7325FCE7D}"/>
            </a:ext>
          </a:extLst>
        </xdr:cNvPr>
        <xdr:cNvPicPr>
          <a:picLocks noChangeAspect="1"/>
        </xdr:cNvPicPr>
      </xdr:nvPicPr>
      <xdr:blipFill>
        <a:blip xmlns:r="http://schemas.openxmlformats.org/officeDocument/2006/relationships" r:embed="rId5"/>
        <a:stretch>
          <a:fillRect/>
        </a:stretch>
      </xdr:blipFill>
      <xdr:spPr>
        <a:xfrm>
          <a:off x="13605304" y="659231"/>
          <a:ext cx="6166537" cy="3915503"/>
        </a:xfrm>
        <a:prstGeom prst="rect">
          <a:avLst/>
        </a:prstGeom>
      </xdr:spPr>
    </xdr:pic>
    <xdr:clientData/>
  </xdr:twoCellAnchor>
  <xdr:twoCellAnchor editAs="oneCell">
    <xdr:from>
      <xdr:col>37</xdr:col>
      <xdr:colOff>647701</xdr:colOff>
      <xdr:row>12</xdr:row>
      <xdr:rowOff>101600</xdr:rowOff>
    </xdr:from>
    <xdr:to>
      <xdr:col>41</xdr:col>
      <xdr:colOff>939800</xdr:colOff>
      <xdr:row>30</xdr:row>
      <xdr:rowOff>50800</xdr:rowOff>
    </xdr:to>
    <xdr:pic>
      <xdr:nvPicPr>
        <xdr:cNvPr id="9" name="Picture 8">
          <a:extLst>
            <a:ext uri="{FF2B5EF4-FFF2-40B4-BE49-F238E27FC236}">
              <a16:creationId xmlns:a16="http://schemas.microsoft.com/office/drawing/2014/main" id="{0D57EEDD-AA23-4268-AF64-0421670E41B8}"/>
            </a:ext>
          </a:extLst>
        </xdr:cNvPr>
        <xdr:cNvPicPr>
          <a:picLocks noChangeAspect="1"/>
        </xdr:cNvPicPr>
      </xdr:nvPicPr>
      <xdr:blipFill>
        <a:blip xmlns:r="http://schemas.openxmlformats.org/officeDocument/2006/relationships" r:embed="rId6"/>
        <a:stretch>
          <a:fillRect/>
        </a:stretch>
      </xdr:blipFill>
      <xdr:spPr>
        <a:xfrm>
          <a:off x="13576301" y="5613400"/>
          <a:ext cx="6273799" cy="3606800"/>
        </a:xfrm>
        <a:prstGeom prst="rect">
          <a:avLst/>
        </a:prstGeom>
      </xdr:spPr>
    </xdr:pic>
    <xdr:clientData/>
  </xdr:twoCellAnchor>
  <xdr:twoCellAnchor editAs="oneCell">
    <xdr:from>
      <xdr:col>41</xdr:col>
      <xdr:colOff>1168400</xdr:colOff>
      <xdr:row>2</xdr:row>
      <xdr:rowOff>127000</xdr:rowOff>
    </xdr:from>
    <xdr:to>
      <xdr:col>45</xdr:col>
      <xdr:colOff>25400</xdr:colOff>
      <xdr:row>10</xdr:row>
      <xdr:rowOff>190500</xdr:rowOff>
    </xdr:to>
    <xdr:pic>
      <xdr:nvPicPr>
        <xdr:cNvPr id="11" name="Picture 10">
          <a:extLst>
            <a:ext uri="{FF2B5EF4-FFF2-40B4-BE49-F238E27FC236}">
              <a16:creationId xmlns:a16="http://schemas.microsoft.com/office/drawing/2014/main" id="{BC9347B6-CEAB-446F-AF87-FEE31FCCE293}"/>
            </a:ext>
          </a:extLst>
        </xdr:cNvPr>
        <xdr:cNvPicPr>
          <a:picLocks noChangeAspect="1"/>
        </xdr:cNvPicPr>
      </xdr:nvPicPr>
      <xdr:blipFill>
        <a:blip xmlns:r="http://schemas.openxmlformats.org/officeDocument/2006/relationships" r:embed="rId7"/>
        <a:stretch>
          <a:fillRect/>
        </a:stretch>
      </xdr:blipFill>
      <xdr:spPr>
        <a:xfrm>
          <a:off x="20078700" y="698500"/>
          <a:ext cx="5918200" cy="3924300"/>
        </a:xfrm>
        <a:prstGeom prst="rect">
          <a:avLst/>
        </a:prstGeom>
      </xdr:spPr>
    </xdr:pic>
    <xdr:clientData/>
  </xdr:twoCellAnchor>
  <xdr:twoCellAnchor editAs="oneCell">
    <xdr:from>
      <xdr:col>41</xdr:col>
      <xdr:colOff>1206500</xdr:colOff>
      <xdr:row>12</xdr:row>
      <xdr:rowOff>114300</xdr:rowOff>
    </xdr:from>
    <xdr:to>
      <xdr:col>45</xdr:col>
      <xdr:colOff>63500</xdr:colOff>
      <xdr:row>30</xdr:row>
      <xdr:rowOff>63501</xdr:rowOff>
    </xdr:to>
    <xdr:pic>
      <xdr:nvPicPr>
        <xdr:cNvPr id="12" name="Picture 11">
          <a:extLst>
            <a:ext uri="{FF2B5EF4-FFF2-40B4-BE49-F238E27FC236}">
              <a16:creationId xmlns:a16="http://schemas.microsoft.com/office/drawing/2014/main" id="{D04CF34D-6E19-45CE-86F6-D74032D1D02C}"/>
            </a:ext>
          </a:extLst>
        </xdr:cNvPr>
        <xdr:cNvPicPr>
          <a:picLocks noChangeAspect="1"/>
        </xdr:cNvPicPr>
      </xdr:nvPicPr>
      <xdr:blipFill>
        <a:blip xmlns:r="http://schemas.openxmlformats.org/officeDocument/2006/relationships" r:embed="rId8"/>
        <a:stretch>
          <a:fillRect/>
        </a:stretch>
      </xdr:blipFill>
      <xdr:spPr>
        <a:xfrm>
          <a:off x="20116800" y="5626100"/>
          <a:ext cx="5918200" cy="3606801"/>
        </a:xfrm>
        <a:prstGeom prst="rect">
          <a:avLst/>
        </a:prstGeom>
      </xdr:spPr>
    </xdr:pic>
    <xdr:clientData/>
  </xdr:twoCellAnchor>
  <xdr:twoCellAnchor editAs="oneCell">
    <xdr:from>
      <xdr:col>46</xdr:col>
      <xdr:colOff>25400</xdr:colOff>
      <xdr:row>2</xdr:row>
      <xdr:rowOff>152400</xdr:rowOff>
    </xdr:from>
    <xdr:to>
      <xdr:col>49</xdr:col>
      <xdr:colOff>850900</xdr:colOff>
      <xdr:row>10</xdr:row>
      <xdr:rowOff>88899</xdr:rowOff>
    </xdr:to>
    <xdr:pic>
      <xdr:nvPicPr>
        <xdr:cNvPr id="14" name="Picture 13">
          <a:extLst>
            <a:ext uri="{FF2B5EF4-FFF2-40B4-BE49-F238E27FC236}">
              <a16:creationId xmlns:a16="http://schemas.microsoft.com/office/drawing/2014/main" id="{8E6E956D-9D71-4869-B0F4-12A1F206F84E}"/>
            </a:ext>
          </a:extLst>
        </xdr:cNvPr>
        <xdr:cNvPicPr>
          <a:picLocks noChangeAspect="1"/>
        </xdr:cNvPicPr>
      </xdr:nvPicPr>
      <xdr:blipFill>
        <a:blip xmlns:r="http://schemas.openxmlformats.org/officeDocument/2006/relationships" r:embed="rId9"/>
        <a:stretch>
          <a:fillRect/>
        </a:stretch>
      </xdr:blipFill>
      <xdr:spPr>
        <a:xfrm>
          <a:off x="26682700" y="723900"/>
          <a:ext cx="6045200" cy="3797299"/>
        </a:xfrm>
        <a:prstGeom prst="rect">
          <a:avLst/>
        </a:prstGeom>
      </xdr:spPr>
    </xdr:pic>
    <xdr:clientData/>
  </xdr:twoCellAnchor>
  <xdr:twoCellAnchor editAs="oneCell">
    <xdr:from>
      <xdr:col>45</xdr:col>
      <xdr:colOff>622300</xdr:colOff>
      <xdr:row>12</xdr:row>
      <xdr:rowOff>114300</xdr:rowOff>
    </xdr:from>
    <xdr:to>
      <xdr:col>49</xdr:col>
      <xdr:colOff>876299</xdr:colOff>
      <xdr:row>30</xdr:row>
      <xdr:rowOff>88900</xdr:rowOff>
    </xdr:to>
    <xdr:pic>
      <xdr:nvPicPr>
        <xdr:cNvPr id="17" name="Picture 16">
          <a:extLst>
            <a:ext uri="{FF2B5EF4-FFF2-40B4-BE49-F238E27FC236}">
              <a16:creationId xmlns:a16="http://schemas.microsoft.com/office/drawing/2014/main" id="{94764179-46C2-4555-A6CD-D224870FE20C}"/>
            </a:ext>
          </a:extLst>
        </xdr:cNvPr>
        <xdr:cNvPicPr>
          <a:picLocks noChangeAspect="1"/>
        </xdr:cNvPicPr>
      </xdr:nvPicPr>
      <xdr:blipFill>
        <a:blip xmlns:r="http://schemas.openxmlformats.org/officeDocument/2006/relationships" r:embed="rId10"/>
        <a:stretch>
          <a:fillRect/>
        </a:stretch>
      </xdr:blipFill>
      <xdr:spPr>
        <a:xfrm>
          <a:off x="26593800" y="5626100"/>
          <a:ext cx="6159499" cy="3632200"/>
        </a:xfrm>
        <a:prstGeom prst="rect">
          <a:avLst/>
        </a:prstGeom>
      </xdr:spPr>
    </xdr:pic>
    <xdr:clientData/>
  </xdr:twoCellAnchor>
  <xdr:twoCellAnchor editAs="oneCell">
    <xdr:from>
      <xdr:col>54</xdr:col>
      <xdr:colOff>25400</xdr:colOff>
      <xdr:row>2</xdr:row>
      <xdr:rowOff>203200</xdr:rowOff>
    </xdr:from>
    <xdr:to>
      <xdr:col>56</xdr:col>
      <xdr:colOff>50800</xdr:colOff>
      <xdr:row>10</xdr:row>
      <xdr:rowOff>139700</xdr:rowOff>
    </xdr:to>
    <xdr:pic>
      <xdr:nvPicPr>
        <xdr:cNvPr id="20" name="Picture 19">
          <a:extLst>
            <a:ext uri="{FF2B5EF4-FFF2-40B4-BE49-F238E27FC236}">
              <a16:creationId xmlns:a16="http://schemas.microsoft.com/office/drawing/2014/main" id="{B5901062-C79D-40CC-B6D1-441E81CAC5AD}"/>
            </a:ext>
          </a:extLst>
        </xdr:cNvPr>
        <xdr:cNvPicPr>
          <a:picLocks noChangeAspect="1"/>
        </xdr:cNvPicPr>
      </xdr:nvPicPr>
      <xdr:blipFill>
        <a:blip xmlns:r="http://schemas.openxmlformats.org/officeDocument/2006/relationships" r:embed="rId11"/>
        <a:stretch>
          <a:fillRect/>
        </a:stretch>
      </xdr:blipFill>
      <xdr:spPr>
        <a:xfrm>
          <a:off x="39547800" y="774700"/>
          <a:ext cx="5892800" cy="3797300"/>
        </a:xfrm>
        <a:prstGeom prst="rect">
          <a:avLst/>
        </a:prstGeom>
      </xdr:spPr>
    </xdr:pic>
    <xdr:clientData/>
  </xdr:twoCellAnchor>
  <xdr:twoCellAnchor editAs="oneCell">
    <xdr:from>
      <xdr:col>53</xdr:col>
      <xdr:colOff>558801</xdr:colOff>
      <xdr:row>12</xdr:row>
      <xdr:rowOff>63500</xdr:rowOff>
    </xdr:from>
    <xdr:to>
      <xdr:col>55</xdr:col>
      <xdr:colOff>2806701</xdr:colOff>
      <xdr:row>30</xdr:row>
      <xdr:rowOff>63499</xdr:rowOff>
    </xdr:to>
    <xdr:pic>
      <xdr:nvPicPr>
        <xdr:cNvPr id="21" name="Picture 20">
          <a:extLst>
            <a:ext uri="{FF2B5EF4-FFF2-40B4-BE49-F238E27FC236}">
              <a16:creationId xmlns:a16="http://schemas.microsoft.com/office/drawing/2014/main" id="{AFC74E34-4E09-4263-B01B-D4FC9DD9E715}"/>
            </a:ext>
          </a:extLst>
        </xdr:cNvPr>
        <xdr:cNvPicPr>
          <a:picLocks noChangeAspect="1"/>
        </xdr:cNvPicPr>
      </xdr:nvPicPr>
      <xdr:blipFill>
        <a:blip xmlns:r="http://schemas.openxmlformats.org/officeDocument/2006/relationships" r:embed="rId12"/>
        <a:stretch>
          <a:fillRect/>
        </a:stretch>
      </xdr:blipFill>
      <xdr:spPr>
        <a:xfrm>
          <a:off x="39395401" y="5575300"/>
          <a:ext cx="5867400" cy="3657599"/>
        </a:xfrm>
        <a:prstGeom prst="rect">
          <a:avLst/>
        </a:prstGeom>
      </xdr:spPr>
    </xdr:pic>
    <xdr:clientData/>
  </xdr:twoCellAnchor>
  <xdr:twoCellAnchor editAs="oneCell">
    <xdr:from>
      <xdr:col>58</xdr:col>
      <xdr:colOff>2641600</xdr:colOff>
      <xdr:row>12</xdr:row>
      <xdr:rowOff>25400</xdr:rowOff>
    </xdr:from>
    <xdr:to>
      <xdr:col>60</xdr:col>
      <xdr:colOff>2692400</xdr:colOff>
      <xdr:row>30</xdr:row>
      <xdr:rowOff>38100</xdr:rowOff>
    </xdr:to>
    <xdr:pic>
      <xdr:nvPicPr>
        <xdr:cNvPr id="22" name="Picture 21">
          <a:extLst>
            <a:ext uri="{FF2B5EF4-FFF2-40B4-BE49-F238E27FC236}">
              <a16:creationId xmlns:a16="http://schemas.microsoft.com/office/drawing/2014/main" id="{A75EB096-5FCF-401D-81A2-B4BAEFD3F791}"/>
            </a:ext>
          </a:extLst>
        </xdr:cNvPr>
        <xdr:cNvPicPr>
          <a:picLocks noChangeAspect="1"/>
        </xdr:cNvPicPr>
      </xdr:nvPicPr>
      <xdr:blipFill>
        <a:blip xmlns:r="http://schemas.openxmlformats.org/officeDocument/2006/relationships" r:embed="rId13"/>
        <a:stretch>
          <a:fillRect/>
        </a:stretch>
      </xdr:blipFill>
      <xdr:spPr>
        <a:xfrm>
          <a:off x="53898800" y="5537200"/>
          <a:ext cx="5918200" cy="3670300"/>
        </a:xfrm>
        <a:prstGeom prst="rect">
          <a:avLst/>
        </a:prstGeom>
      </xdr:spPr>
    </xdr:pic>
    <xdr:clientData/>
  </xdr:twoCellAnchor>
  <xdr:twoCellAnchor editAs="oneCell">
    <xdr:from>
      <xdr:col>58</xdr:col>
      <xdr:colOff>2578100</xdr:colOff>
      <xdr:row>2</xdr:row>
      <xdr:rowOff>304800</xdr:rowOff>
    </xdr:from>
    <xdr:to>
      <xdr:col>60</xdr:col>
      <xdr:colOff>2705100</xdr:colOff>
      <xdr:row>10</xdr:row>
      <xdr:rowOff>215900</xdr:rowOff>
    </xdr:to>
    <xdr:pic>
      <xdr:nvPicPr>
        <xdr:cNvPr id="23" name="Picture 22">
          <a:extLst>
            <a:ext uri="{FF2B5EF4-FFF2-40B4-BE49-F238E27FC236}">
              <a16:creationId xmlns:a16="http://schemas.microsoft.com/office/drawing/2014/main" id="{A3527E96-5622-4903-ADBB-214240451583}"/>
            </a:ext>
          </a:extLst>
        </xdr:cNvPr>
        <xdr:cNvPicPr>
          <a:picLocks noChangeAspect="1"/>
        </xdr:cNvPicPr>
      </xdr:nvPicPr>
      <xdr:blipFill>
        <a:blip xmlns:r="http://schemas.openxmlformats.org/officeDocument/2006/relationships" r:embed="rId14"/>
        <a:stretch>
          <a:fillRect/>
        </a:stretch>
      </xdr:blipFill>
      <xdr:spPr>
        <a:xfrm>
          <a:off x="53835300" y="876300"/>
          <a:ext cx="5994400" cy="3771900"/>
        </a:xfrm>
        <a:prstGeom prst="rect">
          <a:avLst/>
        </a:prstGeom>
      </xdr:spPr>
    </xdr:pic>
    <xdr:clientData/>
  </xdr:twoCellAnchor>
  <xdr:twoCellAnchor editAs="oneCell">
    <xdr:from>
      <xdr:col>56</xdr:col>
      <xdr:colOff>1219201</xdr:colOff>
      <xdr:row>2</xdr:row>
      <xdr:rowOff>228600</xdr:rowOff>
    </xdr:from>
    <xdr:to>
      <xdr:col>58</xdr:col>
      <xdr:colOff>1498600</xdr:colOff>
      <xdr:row>10</xdr:row>
      <xdr:rowOff>241300</xdr:rowOff>
    </xdr:to>
    <xdr:pic>
      <xdr:nvPicPr>
        <xdr:cNvPr id="24" name="Picture 23">
          <a:extLst>
            <a:ext uri="{FF2B5EF4-FFF2-40B4-BE49-F238E27FC236}">
              <a16:creationId xmlns:a16="http://schemas.microsoft.com/office/drawing/2014/main" id="{36836F77-5492-45B7-B8D2-B1B5DA8AE240}"/>
            </a:ext>
          </a:extLst>
        </xdr:cNvPr>
        <xdr:cNvPicPr>
          <a:picLocks noChangeAspect="1"/>
        </xdr:cNvPicPr>
      </xdr:nvPicPr>
      <xdr:blipFill>
        <a:blip xmlns:r="http://schemas.openxmlformats.org/officeDocument/2006/relationships" r:embed="rId15"/>
        <a:stretch>
          <a:fillRect/>
        </a:stretch>
      </xdr:blipFill>
      <xdr:spPr>
        <a:xfrm>
          <a:off x="46609001" y="800100"/>
          <a:ext cx="6146799" cy="3873500"/>
        </a:xfrm>
        <a:prstGeom prst="rect">
          <a:avLst/>
        </a:prstGeom>
      </xdr:spPr>
    </xdr:pic>
    <xdr:clientData/>
  </xdr:twoCellAnchor>
  <xdr:twoCellAnchor editAs="oneCell">
    <xdr:from>
      <xdr:col>56</xdr:col>
      <xdr:colOff>1143001</xdr:colOff>
      <xdr:row>12</xdr:row>
      <xdr:rowOff>25401</xdr:rowOff>
    </xdr:from>
    <xdr:to>
      <xdr:col>58</xdr:col>
      <xdr:colOff>1574800</xdr:colOff>
      <xdr:row>30</xdr:row>
      <xdr:rowOff>127000</xdr:rowOff>
    </xdr:to>
    <xdr:pic>
      <xdr:nvPicPr>
        <xdr:cNvPr id="25" name="Picture 24">
          <a:extLst>
            <a:ext uri="{FF2B5EF4-FFF2-40B4-BE49-F238E27FC236}">
              <a16:creationId xmlns:a16="http://schemas.microsoft.com/office/drawing/2014/main" id="{F4E12269-4E4E-4299-86CB-69934C172B3B}"/>
            </a:ext>
          </a:extLst>
        </xdr:cNvPr>
        <xdr:cNvPicPr>
          <a:picLocks noChangeAspect="1"/>
        </xdr:cNvPicPr>
      </xdr:nvPicPr>
      <xdr:blipFill>
        <a:blip xmlns:r="http://schemas.openxmlformats.org/officeDocument/2006/relationships" r:embed="rId16"/>
        <a:stretch>
          <a:fillRect/>
        </a:stretch>
      </xdr:blipFill>
      <xdr:spPr>
        <a:xfrm>
          <a:off x="46532801" y="5537201"/>
          <a:ext cx="6299199" cy="3759199"/>
        </a:xfrm>
        <a:prstGeom prst="rect">
          <a:avLst/>
        </a:prstGeom>
      </xdr:spPr>
    </xdr:pic>
    <xdr:clientData/>
  </xdr:twoCellAnchor>
  <xdr:twoCellAnchor editAs="oneCell">
    <xdr:from>
      <xdr:col>49</xdr:col>
      <xdr:colOff>1143000</xdr:colOff>
      <xdr:row>2</xdr:row>
      <xdr:rowOff>152400</xdr:rowOff>
    </xdr:from>
    <xdr:to>
      <xdr:col>52</xdr:col>
      <xdr:colOff>1727200</xdr:colOff>
      <xdr:row>10</xdr:row>
      <xdr:rowOff>76200</xdr:rowOff>
    </xdr:to>
    <xdr:pic>
      <xdr:nvPicPr>
        <xdr:cNvPr id="26" name="Picture 25">
          <a:extLst>
            <a:ext uri="{FF2B5EF4-FFF2-40B4-BE49-F238E27FC236}">
              <a16:creationId xmlns:a16="http://schemas.microsoft.com/office/drawing/2014/main" id="{FAF4B2B5-085B-4B13-97C4-2EB1A8C0AB83}"/>
            </a:ext>
          </a:extLst>
        </xdr:cNvPr>
        <xdr:cNvPicPr>
          <a:picLocks noChangeAspect="1"/>
        </xdr:cNvPicPr>
      </xdr:nvPicPr>
      <xdr:blipFill>
        <a:blip xmlns:r="http://schemas.openxmlformats.org/officeDocument/2006/relationships" r:embed="rId17"/>
        <a:stretch>
          <a:fillRect/>
        </a:stretch>
      </xdr:blipFill>
      <xdr:spPr>
        <a:xfrm>
          <a:off x="33020000" y="723900"/>
          <a:ext cx="5803900" cy="3784600"/>
        </a:xfrm>
        <a:prstGeom prst="rect">
          <a:avLst/>
        </a:prstGeom>
      </xdr:spPr>
    </xdr:pic>
    <xdr:clientData/>
  </xdr:twoCellAnchor>
  <xdr:twoCellAnchor editAs="oneCell">
    <xdr:from>
      <xdr:col>49</xdr:col>
      <xdr:colOff>1104900</xdr:colOff>
      <xdr:row>12</xdr:row>
      <xdr:rowOff>101600</xdr:rowOff>
    </xdr:from>
    <xdr:to>
      <xdr:col>52</xdr:col>
      <xdr:colOff>1714500</xdr:colOff>
      <xdr:row>30</xdr:row>
      <xdr:rowOff>76200</xdr:rowOff>
    </xdr:to>
    <xdr:pic>
      <xdr:nvPicPr>
        <xdr:cNvPr id="27" name="Picture 26">
          <a:extLst>
            <a:ext uri="{FF2B5EF4-FFF2-40B4-BE49-F238E27FC236}">
              <a16:creationId xmlns:a16="http://schemas.microsoft.com/office/drawing/2014/main" id="{9507340E-FC63-452E-8A4A-124328DF991E}"/>
            </a:ext>
          </a:extLst>
        </xdr:cNvPr>
        <xdr:cNvPicPr>
          <a:picLocks noChangeAspect="1"/>
        </xdr:cNvPicPr>
      </xdr:nvPicPr>
      <xdr:blipFill>
        <a:blip xmlns:r="http://schemas.openxmlformats.org/officeDocument/2006/relationships" r:embed="rId18"/>
        <a:stretch>
          <a:fillRect/>
        </a:stretch>
      </xdr:blipFill>
      <xdr:spPr>
        <a:xfrm>
          <a:off x="32981900" y="5613400"/>
          <a:ext cx="5829300" cy="3632200"/>
        </a:xfrm>
        <a:prstGeom prst="rect">
          <a:avLst/>
        </a:prstGeom>
      </xdr:spPr>
    </xdr:pic>
    <xdr:clientData/>
  </xdr:twoCellAnchor>
  <xdr:twoCellAnchor editAs="oneCell">
    <xdr:from>
      <xdr:col>31</xdr:col>
      <xdr:colOff>59553</xdr:colOff>
      <xdr:row>58</xdr:row>
      <xdr:rowOff>147165</xdr:rowOff>
    </xdr:from>
    <xdr:to>
      <xdr:col>36</xdr:col>
      <xdr:colOff>316370</xdr:colOff>
      <xdr:row>64</xdr:row>
      <xdr:rowOff>32417</xdr:rowOff>
    </xdr:to>
    <xdr:pic>
      <xdr:nvPicPr>
        <xdr:cNvPr id="2" name="Picture 1">
          <a:extLst>
            <a:ext uri="{FF2B5EF4-FFF2-40B4-BE49-F238E27FC236}">
              <a16:creationId xmlns:a16="http://schemas.microsoft.com/office/drawing/2014/main" id="{AB656924-9433-4E23-A680-ABAD9382261C}"/>
            </a:ext>
          </a:extLst>
        </xdr:cNvPr>
        <xdr:cNvPicPr>
          <a:picLocks noChangeAspect="1"/>
        </xdr:cNvPicPr>
      </xdr:nvPicPr>
      <xdr:blipFill>
        <a:blip xmlns:r="http://schemas.openxmlformats.org/officeDocument/2006/relationships" r:embed="rId19"/>
        <a:stretch>
          <a:fillRect/>
        </a:stretch>
      </xdr:blipFill>
      <xdr:spPr>
        <a:xfrm>
          <a:off x="22284553" y="15310965"/>
          <a:ext cx="8511817" cy="1104452"/>
        </a:xfrm>
        <a:prstGeom prst="rect">
          <a:avLst/>
        </a:prstGeom>
      </xdr:spPr>
    </xdr:pic>
    <xdr:clientData/>
  </xdr:twoCellAnchor>
  <xdr:twoCellAnchor editAs="oneCell">
    <xdr:from>
      <xdr:col>30</xdr:col>
      <xdr:colOff>0</xdr:colOff>
      <xdr:row>64</xdr:row>
      <xdr:rowOff>110096</xdr:rowOff>
    </xdr:from>
    <xdr:to>
      <xdr:col>36</xdr:col>
      <xdr:colOff>1420769</xdr:colOff>
      <xdr:row>102</xdr:row>
      <xdr:rowOff>34410</xdr:rowOff>
    </xdr:to>
    <xdr:pic>
      <xdr:nvPicPr>
        <xdr:cNvPr id="28" name="Picture 27">
          <a:extLst>
            <a:ext uri="{FF2B5EF4-FFF2-40B4-BE49-F238E27FC236}">
              <a16:creationId xmlns:a16="http://schemas.microsoft.com/office/drawing/2014/main" id="{BBEF19E5-2B3D-49CF-8432-DC088EFBBED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20574000" y="16493096"/>
          <a:ext cx="11326769" cy="7645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12700</xdr:colOff>
      <xdr:row>108</xdr:row>
      <xdr:rowOff>165100</xdr:rowOff>
    </xdr:from>
    <xdr:to>
      <xdr:col>33</xdr:col>
      <xdr:colOff>1385183</xdr:colOff>
      <xdr:row>135</xdr:row>
      <xdr:rowOff>51550</xdr:rowOff>
    </xdr:to>
    <xdr:pic>
      <xdr:nvPicPr>
        <xdr:cNvPr id="3" name="Picture 2">
          <a:extLst>
            <a:ext uri="{FF2B5EF4-FFF2-40B4-BE49-F238E27FC236}">
              <a16:creationId xmlns:a16="http://schemas.microsoft.com/office/drawing/2014/main" id="{4B0945BC-DE1E-4B7C-A85E-0C2C8DD3EAF1}"/>
            </a:ext>
          </a:extLst>
        </xdr:cNvPr>
        <xdr:cNvPicPr>
          <a:picLocks noChangeAspect="1"/>
        </xdr:cNvPicPr>
      </xdr:nvPicPr>
      <xdr:blipFill>
        <a:blip xmlns:r="http://schemas.openxmlformats.org/officeDocument/2006/relationships" r:embed="rId21"/>
        <a:stretch>
          <a:fillRect/>
        </a:stretch>
      </xdr:blipFill>
      <xdr:spPr>
        <a:xfrm>
          <a:off x="20586700" y="25488900"/>
          <a:ext cx="6325483" cy="5372850"/>
        </a:xfrm>
        <a:prstGeom prst="rect">
          <a:avLst/>
        </a:prstGeom>
      </xdr:spPr>
    </xdr:pic>
    <xdr:clientData/>
  </xdr:twoCellAnchor>
  <xdr:twoCellAnchor editAs="oneCell">
    <xdr:from>
      <xdr:col>33</xdr:col>
      <xdr:colOff>1562100</xdr:colOff>
      <xdr:row>108</xdr:row>
      <xdr:rowOff>190500</xdr:rowOff>
    </xdr:from>
    <xdr:to>
      <xdr:col>38</xdr:col>
      <xdr:colOff>1117600</xdr:colOff>
      <xdr:row>132</xdr:row>
      <xdr:rowOff>19707</xdr:rowOff>
    </xdr:to>
    <xdr:pic>
      <xdr:nvPicPr>
        <xdr:cNvPr id="10" name="Picture 9">
          <a:extLst>
            <a:ext uri="{FF2B5EF4-FFF2-40B4-BE49-F238E27FC236}">
              <a16:creationId xmlns:a16="http://schemas.microsoft.com/office/drawing/2014/main" id="{D9AA485E-4144-48B8-8538-D83AA0E43BE7}"/>
            </a:ext>
          </a:extLst>
        </xdr:cNvPr>
        <xdr:cNvPicPr>
          <a:picLocks noChangeAspect="1"/>
        </xdr:cNvPicPr>
      </xdr:nvPicPr>
      <xdr:blipFill>
        <a:blip xmlns:r="http://schemas.openxmlformats.org/officeDocument/2006/relationships" r:embed="rId22"/>
        <a:stretch>
          <a:fillRect/>
        </a:stretch>
      </xdr:blipFill>
      <xdr:spPr>
        <a:xfrm>
          <a:off x="27089100" y="25514300"/>
          <a:ext cx="6845300" cy="4706007"/>
        </a:xfrm>
        <a:prstGeom prst="rect">
          <a:avLst/>
        </a:prstGeom>
      </xdr:spPr>
    </xdr:pic>
    <xdr:clientData/>
  </xdr:twoCellAnchor>
  <xdr:twoCellAnchor editAs="oneCell">
    <xdr:from>
      <xdr:col>0</xdr:col>
      <xdr:colOff>457200</xdr:colOff>
      <xdr:row>14</xdr:row>
      <xdr:rowOff>63500</xdr:rowOff>
    </xdr:from>
    <xdr:to>
      <xdr:col>12</xdr:col>
      <xdr:colOff>667928</xdr:colOff>
      <xdr:row>44</xdr:row>
      <xdr:rowOff>54825</xdr:rowOff>
    </xdr:to>
    <xdr:pic>
      <xdr:nvPicPr>
        <xdr:cNvPr id="13" name="Picture 12">
          <a:extLst>
            <a:ext uri="{FF2B5EF4-FFF2-40B4-BE49-F238E27FC236}">
              <a16:creationId xmlns:a16="http://schemas.microsoft.com/office/drawing/2014/main" id="{488B0C8D-C4A4-49DB-89BB-135020025CF3}"/>
            </a:ext>
          </a:extLst>
        </xdr:cNvPr>
        <xdr:cNvPicPr>
          <a:picLocks noChangeAspect="1"/>
        </xdr:cNvPicPr>
      </xdr:nvPicPr>
      <xdr:blipFill>
        <a:blip xmlns:r="http://schemas.openxmlformats.org/officeDocument/2006/relationships" r:embed="rId23"/>
        <a:stretch>
          <a:fillRect/>
        </a:stretch>
      </xdr:blipFill>
      <xdr:spPr>
        <a:xfrm>
          <a:off x="457200" y="5981700"/>
          <a:ext cx="8440328" cy="6087325"/>
        </a:xfrm>
        <a:prstGeom prst="rect">
          <a:avLst/>
        </a:prstGeom>
      </xdr:spPr>
    </xdr:pic>
    <xdr:clientData/>
  </xdr:twoCellAnchor>
  <xdr:twoCellAnchor editAs="oneCell">
    <xdr:from>
      <xdr:col>0</xdr:col>
      <xdr:colOff>457200</xdr:colOff>
      <xdr:row>2</xdr:row>
      <xdr:rowOff>254000</xdr:rowOff>
    </xdr:from>
    <xdr:to>
      <xdr:col>13</xdr:col>
      <xdr:colOff>25400</xdr:colOff>
      <xdr:row>11</xdr:row>
      <xdr:rowOff>863600</xdr:rowOff>
    </xdr:to>
    <xdr:pic>
      <xdr:nvPicPr>
        <xdr:cNvPr id="15" name="Picture 14">
          <a:extLst>
            <a:ext uri="{FF2B5EF4-FFF2-40B4-BE49-F238E27FC236}">
              <a16:creationId xmlns:a16="http://schemas.microsoft.com/office/drawing/2014/main" id="{4579DDB8-F9D1-417C-9404-3FF98E23268E}"/>
            </a:ext>
          </a:extLst>
        </xdr:cNvPr>
        <xdr:cNvPicPr>
          <a:picLocks noChangeAspect="1"/>
        </xdr:cNvPicPr>
      </xdr:nvPicPr>
      <xdr:blipFill>
        <a:blip xmlns:r="http://schemas.openxmlformats.org/officeDocument/2006/relationships" r:embed="rId24"/>
        <a:stretch>
          <a:fillRect/>
        </a:stretch>
      </xdr:blipFill>
      <xdr:spPr>
        <a:xfrm>
          <a:off x="457200" y="825500"/>
          <a:ext cx="8483600" cy="4953000"/>
        </a:xfrm>
        <a:prstGeom prst="rect">
          <a:avLst/>
        </a:prstGeom>
      </xdr:spPr>
    </xdr:pic>
    <xdr:clientData/>
  </xdr:twoCellAnchor>
  <xdr:twoCellAnchor editAs="oneCell">
    <xdr:from>
      <xdr:col>14</xdr:col>
      <xdr:colOff>12700</xdr:colOff>
      <xdr:row>2</xdr:row>
      <xdr:rowOff>12700</xdr:rowOff>
    </xdr:from>
    <xdr:to>
      <xdr:col>29</xdr:col>
      <xdr:colOff>10017</xdr:colOff>
      <xdr:row>11</xdr:row>
      <xdr:rowOff>850900</xdr:rowOff>
    </xdr:to>
    <xdr:pic>
      <xdr:nvPicPr>
        <xdr:cNvPr id="31" name="Picture 30">
          <a:extLst>
            <a:ext uri="{FF2B5EF4-FFF2-40B4-BE49-F238E27FC236}">
              <a16:creationId xmlns:a16="http://schemas.microsoft.com/office/drawing/2014/main" id="{B3041ED0-B93E-4953-BDD8-E00B43707444}"/>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9613900" y="584200"/>
          <a:ext cx="10284317" cy="518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228600</xdr:colOff>
      <xdr:row>14</xdr:row>
      <xdr:rowOff>12700</xdr:rowOff>
    </xdr:from>
    <xdr:to>
      <xdr:col>27</xdr:col>
      <xdr:colOff>609600</xdr:colOff>
      <xdr:row>55</xdr:row>
      <xdr:rowOff>104215</xdr:rowOff>
    </xdr:to>
    <xdr:pic>
      <xdr:nvPicPr>
        <xdr:cNvPr id="18" name="Picture 17">
          <a:extLst>
            <a:ext uri="{FF2B5EF4-FFF2-40B4-BE49-F238E27FC236}">
              <a16:creationId xmlns:a16="http://schemas.microsoft.com/office/drawing/2014/main" id="{CC326591-8E2F-4DAA-B332-FDC1E6BE1D46}"/>
            </a:ext>
          </a:extLst>
        </xdr:cNvPr>
        <xdr:cNvPicPr>
          <a:picLocks noChangeAspect="1"/>
        </xdr:cNvPicPr>
      </xdr:nvPicPr>
      <xdr:blipFill>
        <a:blip xmlns:r="http://schemas.openxmlformats.org/officeDocument/2006/relationships" r:embed="rId26"/>
        <a:stretch>
          <a:fillRect/>
        </a:stretch>
      </xdr:blipFill>
      <xdr:spPr>
        <a:xfrm>
          <a:off x="9829800" y="5930900"/>
          <a:ext cx="9296400" cy="8422715"/>
        </a:xfrm>
        <a:prstGeom prst="rect">
          <a:avLst/>
        </a:prstGeom>
      </xdr:spPr>
    </xdr:pic>
    <xdr:clientData/>
  </xdr:twoCellAnchor>
  <xdr:twoCellAnchor editAs="oneCell">
    <xdr:from>
      <xdr:col>62</xdr:col>
      <xdr:colOff>127000</xdr:colOff>
      <xdr:row>2</xdr:row>
      <xdr:rowOff>241299</xdr:rowOff>
    </xdr:from>
    <xdr:to>
      <xdr:col>64</xdr:col>
      <xdr:colOff>1473200</xdr:colOff>
      <xdr:row>10</xdr:row>
      <xdr:rowOff>424854</xdr:rowOff>
    </xdr:to>
    <xdr:pic>
      <xdr:nvPicPr>
        <xdr:cNvPr id="33" name="Picture 32">
          <a:extLst>
            <a:ext uri="{FF2B5EF4-FFF2-40B4-BE49-F238E27FC236}">
              <a16:creationId xmlns:a16="http://schemas.microsoft.com/office/drawing/2014/main" id="{A29374CD-6CE1-4CE5-919D-9BAC317C240E}"/>
            </a:ext>
          </a:extLst>
        </xdr:cNvPr>
        <xdr:cNvPicPr>
          <a:picLocks noChangeAspect="1"/>
        </xdr:cNvPicPr>
      </xdr:nvPicPr>
      <xdr:blipFill>
        <a:blip xmlns:r="http://schemas.openxmlformats.org/officeDocument/2006/relationships" r:embed="rId27"/>
        <a:stretch>
          <a:fillRect/>
        </a:stretch>
      </xdr:blipFill>
      <xdr:spPr>
        <a:xfrm>
          <a:off x="80073500" y="812799"/>
          <a:ext cx="4648200" cy="4044355"/>
        </a:xfrm>
        <a:prstGeom prst="rect">
          <a:avLst/>
        </a:prstGeom>
      </xdr:spPr>
    </xdr:pic>
    <xdr:clientData/>
  </xdr:twoCellAnchor>
  <xdr:twoCellAnchor editAs="oneCell">
    <xdr:from>
      <xdr:col>61</xdr:col>
      <xdr:colOff>558800</xdr:colOff>
      <xdr:row>13</xdr:row>
      <xdr:rowOff>0</xdr:rowOff>
    </xdr:from>
    <xdr:to>
      <xdr:col>64</xdr:col>
      <xdr:colOff>1473199</xdr:colOff>
      <xdr:row>37</xdr:row>
      <xdr:rowOff>0</xdr:rowOff>
    </xdr:to>
    <xdr:pic>
      <xdr:nvPicPr>
        <xdr:cNvPr id="34" name="Picture 33">
          <a:extLst>
            <a:ext uri="{FF2B5EF4-FFF2-40B4-BE49-F238E27FC236}">
              <a16:creationId xmlns:a16="http://schemas.microsoft.com/office/drawing/2014/main" id="{BC2C5AEC-171F-4A0B-A9D0-982FBBFDCBEB}"/>
            </a:ext>
          </a:extLst>
        </xdr:cNvPr>
        <xdr:cNvPicPr>
          <a:picLocks noChangeAspect="1"/>
        </xdr:cNvPicPr>
      </xdr:nvPicPr>
      <xdr:blipFill>
        <a:blip xmlns:r="http://schemas.openxmlformats.org/officeDocument/2006/relationships" r:embed="rId28"/>
        <a:stretch>
          <a:fillRect/>
        </a:stretch>
      </xdr:blipFill>
      <xdr:spPr>
        <a:xfrm>
          <a:off x="79819500" y="6019800"/>
          <a:ext cx="4902199" cy="4876800"/>
        </a:xfrm>
        <a:prstGeom prst="rect">
          <a:avLst/>
        </a:prstGeom>
      </xdr:spPr>
    </xdr:pic>
    <xdr:clientData/>
  </xdr:twoCellAnchor>
  <xdr:twoCellAnchor editAs="oneCell">
    <xdr:from>
      <xdr:col>65</xdr:col>
      <xdr:colOff>1231901</xdr:colOff>
      <xdr:row>2</xdr:row>
      <xdr:rowOff>228601</xdr:rowOff>
    </xdr:from>
    <xdr:to>
      <xdr:col>68</xdr:col>
      <xdr:colOff>762000</xdr:colOff>
      <xdr:row>10</xdr:row>
      <xdr:rowOff>419100</xdr:rowOff>
    </xdr:to>
    <xdr:pic>
      <xdr:nvPicPr>
        <xdr:cNvPr id="35" name="Picture 34">
          <a:extLst>
            <a:ext uri="{FF2B5EF4-FFF2-40B4-BE49-F238E27FC236}">
              <a16:creationId xmlns:a16="http://schemas.microsoft.com/office/drawing/2014/main" id="{88BD52F3-9B95-49F2-A910-D11120C81B41}"/>
            </a:ext>
          </a:extLst>
        </xdr:cNvPr>
        <xdr:cNvPicPr>
          <a:picLocks noChangeAspect="1"/>
        </xdr:cNvPicPr>
      </xdr:nvPicPr>
      <xdr:blipFill>
        <a:blip xmlns:r="http://schemas.openxmlformats.org/officeDocument/2006/relationships" r:embed="rId29"/>
        <a:stretch>
          <a:fillRect/>
        </a:stretch>
      </xdr:blipFill>
      <xdr:spPr>
        <a:xfrm>
          <a:off x="86131401" y="800101"/>
          <a:ext cx="4483099" cy="4051299"/>
        </a:xfrm>
        <a:prstGeom prst="rect">
          <a:avLst/>
        </a:prstGeom>
      </xdr:spPr>
    </xdr:pic>
    <xdr:clientData/>
  </xdr:twoCellAnchor>
  <xdr:twoCellAnchor editAs="oneCell">
    <xdr:from>
      <xdr:col>65</xdr:col>
      <xdr:colOff>1231900</xdr:colOff>
      <xdr:row>13</xdr:row>
      <xdr:rowOff>12701</xdr:rowOff>
    </xdr:from>
    <xdr:to>
      <xdr:col>68</xdr:col>
      <xdr:colOff>711200</xdr:colOff>
      <xdr:row>36</xdr:row>
      <xdr:rowOff>96039</xdr:rowOff>
    </xdr:to>
    <xdr:pic>
      <xdr:nvPicPr>
        <xdr:cNvPr id="36" name="Picture 35">
          <a:extLst>
            <a:ext uri="{FF2B5EF4-FFF2-40B4-BE49-F238E27FC236}">
              <a16:creationId xmlns:a16="http://schemas.microsoft.com/office/drawing/2014/main" id="{66AD1ABD-08C7-420E-AC28-1DCBE8079427}"/>
            </a:ext>
          </a:extLst>
        </xdr:cNvPr>
        <xdr:cNvPicPr>
          <a:picLocks noChangeAspect="1"/>
        </xdr:cNvPicPr>
      </xdr:nvPicPr>
      <xdr:blipFill>
        <a:blip xmlns:r="http://schemas.openxmlformats.org/officeDocument/2006/relationships" r:embed="rId30"/>
        <a:stretch>
          <a:fillRect/>
        </a:stretch>
      </xdr:blipFill>
      <xdr:spPr>
        <a:xfrm>
          <a:off x="86131400" y="6032501"/>
          <a:ext cx="4432300" cy="4756938"/>
        </a:xfrm>
        <a:prstGeom prst="rect">
          <a:avLst/>
        </a:prstGeom>
      </xdr:spPr>
    </xdr:pic>
    <xdr:clientData/>
  </xdr:twoCellAnchor>
  <xdr:twoCellAnchor editAs="oneCell">
    <xdr:from>
      <xdr:col>68</xdr:col>
      <xdr:colOff>1422400</xdr:colOff>
      <xdr:row>4</xdr:row>
      <xdr:rowOff>152400</xdr:rowOff>
    </xdr:from>
    <xdr:to>
      <xdr:col>84</xdr:col>
      <xdr:colOff>553995</xdr:colOff>
      <xdr:row>11</xdr:row>
      <xdr:rowOff>470416</xdr:rowOff>
    </xdr:to>
    <xdr:pic>
      <xdr:nvPicPr>
        <xdr:cNvPr id="37" name="Picture 36">
          <a:extLst>
            <a:ext uri="{FF2B5EF4-FFF2-40B4-BE49-F238E27FC236}">
              <a16:creationId xmlns:a16="http://schemas.microsoft.com/office/drawing/2014/main" id="{A3D39AEA-BE25-4647-B779-617F790850C0}"/>
            </a:ext>
          </a:extLst>
        </xdr:cNvPr>
        <xdr:cNvPicPr>
          <a:picLocks noChangeAspect="1"/>
        </xdr:cNvPicPr>
      </xdr:nvPicPr>
      <xdr:blipFill>
        <a:blip xmlns:r="http://schemas.openxmlformats.org/officeDocument/2006/relationships" r:embed="rId31"/>
        <a:stretch>
          <a:fillRect/>
        </a:stretch>
      </xdr:blipFill>
      <xdr:spPr>
        <a:xfrm>
          <a:off x="91274900" y="1689100"/>
          <a:ext cx="11069595" cy="3696216"/>
        </a:xfrm>
        <a:prstGeom prst="rect">
          <a:avLst/>
        </a:prstGeom>
      </xdr:spPr>
    </xdr:pic>
    <xdr:clientData/>
  </xdr:twoCellAnchor>
  <xdr:twoCellAnchor editAs="oneCell">
    <xdr:from>
      <xdr:col>68</xdr:col>
      <xdr:colOff>1447800</xdr:colOff>
      <xdr:row>2</xdr:row>
      <xdr:rowOff>304801</xdr:rowOff>
    </xdr:from>
    <xdr:to>
      <xdr:col>84</xdr:col>
      <xdr:colOff>436500</xdr:colOff>
      <xdr:row>4</xdr:row>
      <xdr:rowOff>12701</xdr:rowOff>
    </xdr:to>
    <xdr:pic>
      <xdr:nvPicPr>
        <xdr:cNvPr id="38" name="Picture 37">
          <a:extLst>
            <a:ext uri="{FF2B5EF4-FFF2-40B4-BE49-F238E27FC236}">
              <a16:creationId xmlns:a16="http://schemas.microsoft.com/office/drawing/2014/main" id="{2E024756-A346-4A53-9864-A9D35492940E}"/>
            </a:ext>
          </a:extLst>
        </xdr:cNvPr>
        <xdr:cNvPicPr>
          <a:picLocks noChangeAspect="1"/>
        </xdr:cNvPicPr>
      </xdr:nvPicPr>
      <xdr:blipFill rotWithShape="1">
        <a:blip xmlns:r="http://schemas.openxmlformats.org/officeDocument/2006/relationships" r:embed="rId32"/>
        <a:srcRect b="28630"/>
        <a:stretch/>
      </xdr:blipFill>
      <xdr:spPr>
        <a:xfrm>
          <a:off x="91300300" y="876301"/>
          <a:ext cx="10926700" cy="673100"/>
        </a:xfrm>
        <a:prstGeom prst="rect">
          <a:avLst/>
        </a:prstGeom>
      </xdr:spPr>
    </xdr:pic>
    <xdr:clientData/>
  </xdr:twoCellAnchor>
  <xdr:twoCellAnchor editAs="oneCell">
    <xdr:from>
      <xdr:col>68</xdr:col>
      <xdr:colOff>1092200</xdr:colOff>
      <xdr:row>11</xdr:row>
      <xdr:rowOff>685800</xdr:rowOff>
    </xdr:from>
    <xdr:to>
      <xdr:col>85</xdr:col>
      <xdr:colOff>34925</xdr:colOff>
      <xdr:row>39</xdr:row>
      <xdr:rowOff>120650</xdr:rowOff>
    </xdr:to>
    <xdr:pic>
      <xdr:nvPicPr>
        <xdr:cNvPr id="39" name="Picture 38">
          <a:extLst>
            <a:ext uri="{FF2B5EF4-FFF2-40B4-BE49-F238E27FC236}">
              <a16:creationId xmlns:a16="http://schemas.microsoft.com/office/drawing/2014/main" id="{FA5B259C-69A6-4DF2-B88E-148DCB0C0D47}"/>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90944700" y="5600700"/>
          <a:ext cx="11566525" cy="582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68</xdr:col>
      <xdr:colOff>1460500</xdr:colOff>
      <xdr:row>40</xdr:row>
      <xdr:rowOff>76200</xdr:rowOff>
    </xdr:from>
    <xdr:to>
      <xdr:col>84</xdr:col>
      <xdr:colOff>325358</xdr:colOff>
      <xdr:row>66</xdr:row>
      <xdr:rowOff>22955</xdr:rowOff>
    </xdr:to>
    <xdr:pic>
      <xdr:nvPicPr>
        <xdr:cNvPr id="40" name="Picture 39">
          <a:extLst>
            <a:ext uri="{FF2B5EF4-FFF2-40B4-BE49-F238E27FC236}">
              <a16:creationId xmlns:a16="http://schemas.microsoft.com/office/drawing/2014/main" id="{7B2E1101-AF31-492E-AAD0-E0F31955505D}"/>
            </a:ext>
          </a:extLst>
        </xdr:cNvPr>
        <xdr:cNvPicPr>
          <a:picLocks noChangeAspect="1"/>
        </xdr:cNvPicPr>
      </xdr:nvPicPr>
      <xdr:blipFill>
        <a:blip xmlns:r="http://schemas.openxmlformats.org/officeDocument/2006/relationships" r:embed="rId34"/>
        <a:stretch>
          <a:fillRect/>
        </a:stretch>
      </xdr:blipFill>
      <xdr:spPr>
        <a:xfrm>
          <a:off x="91313000" y="11582400"/>
          <a:ext cx="10802858" cy="5229955"/>
        </a:xfrm>
        <a:prstGeom prst="rect">
          <a:avLst/>
        </a:prstGeom>
      </xdr:spPr>
    </xdr:pic>
    <xdr:clientData/>
  </xdr:twoCellAnchor>
  <xdr:twoCellAnchor editAs="oneCell">
    <xdr:from>
      <xdr:col>29</xdr:col>
      <xdr:colOff>584200</xdr:colOff>
      <xdr:row>35</xdr:row>
      <xdr:rowOff>12700</xdr:rowOff>
    </xdr:from>
    <xdr:to>
      <xdr:col>33</xdr:col>
      <xdr:colOff>571500</xdr:colOff>
      <xdr:row>53</xdr:row>
      <xdr:rowOff>146579</xdr:rowOff>
    </xdr:to>
    <xdr:pic>
      <xdr:nvPicPr>
        <xdr:cNvPr id="41" name="Picture 40">
          <a:extLst>
            <a:ext uri="{FF2B5EF4-FFF2-40B4-BE49-F238E27FC236}">
              <a16:creationId xmlns:a16="http://schemas.microsoft.com/office/drawing/2014/main" id="{29B2AF57-AC36-40BD-842F-6F7A18B3F973}"/>
            </a:ext>
          </a:extLst>
        </xdr:cNvPr>
        <xdr:cNvPicPr>
          <a:picLocks noChangeAspect="1"/>
        </xdr:cNvPicPr>
      </xdr:nvPicPr>
      <xdr:blipFill rotWithShape="1">
        <a:blip xmlns:r="http://schemas.openxmlformats.org/officeDocument/2006/relationships" r:embed="rId35"/>
        <a:srcRect r="48778"/>
        <a:stretch/>
      </xdr:blipFill>
      <xdr:spPr>
        <a:xfrm>
          <a:off x="20472400" y="10502900"/>
          <a:ext cx="5626100" cy="37914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reuters.com/business/japans-super-long-bond-yields-soar-records-market-frets-about-demand-2025-05-20/?utm_source=chatgpt.com" TargetMode="External"/><Relationship Id="rId2" Type="http://schemas.openxmlformats.org/officeDocument/2006/relationships/hyperlink" Target="https://www.reuters.com/business/autos-transportation/musk-says-tesla-is-track-launch-robotaxi-trial-austin-texas-by-end-june-2025-05-20/" TargetMode="External"/><Relationship Id="rId1" Type="http://schemas.openxmlformats.org/officeDocument/2006/relationships/hyperlink" Target="https://www.macworld.com/article/2393967/iphone-17-release-date-specs-features-rumors.html"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AF39"/>
  <sheetViews>
    <sheetView zoomScale="26" zoomScaleNormal="96" workbookViewId="0">
      <pane xSplit="1" ySplit="3" topLeftCell="C22" activePane="bottomRight" state="frozen"/>
      <selection pane="topRight" activeCell="B1" sqref="B1"/>
      <selection pane="bottomLeft" activeCell="A4" sqref="A4"/>
      <selection pane="bottomRight" activeCell="C6" sqref="C6"/>
    </sheetView>
  </sheetViews>
  <sheetFormatPr defaultColWidth="10.796875" defaultRowHeight="15.6" x14ac:dyDescent="0.3"/>
  <cols>
    <col min="1" max="1" width="15.296875" style="1" bestFit="1" customWidth="1"/>
    <col min="2" max="2" width="20.19921875" style="1" bestFit="1" customWidth="1"/>
    <col min="3" max="3" width="19.5" style="1" bestFit="1" customWidth="1"/>
    <col min="4" max="4" width="19" style="1" bestFit="1" customWidth="1"/>
    <col min="5" max="5" width="18.69921875" style="1" bestFit="1" customWidth="1"/>
    <col min="6" max="6" width="16.69921875" style="1" bestFit="1" customWidth="1"/>
    <col min="7" max="7" width="17.69921875" style="1" bestFit="1" customWidth="1"/>
    <col min="8" max="8" width="19.5" style="1" bestFit="1" customWidth="1"/>
    <col min="9" max="9" width="14.5" style="1" bestFit="1" customWidth="1"/>
    <col min="10" max="10" width="11.296875" style="1" bestFit="1" customWidth="1"/>
    <col min="11" max="11" width="12.796875" style="1" bestFit="1" customWidth="1"/>
    <col min="12" max="12" width="16.296875" style="1" bestFit="1" customWidth="1"/>
    <col min="13" max="13" width="15.5" style="1" customWidth="1"/>
    <col min="14" max="14" width="14" style="1" bestFit="1" customWidth="1"/>
    <col min="15" max="15" width="15" style="1" bestFit="1" customWidth="1"/>
    <col min="16" max="16" width="24.19921875" style="1" bestFit="1" customWidth="1"/>
    <col min="17" max="17" width="17.69921875" style="1" bestFit="1" customWidth="1"/>
    <col min="18" max="18" width="13.19921875" style="1" bestFit="1" customWidth="1"/>
    <col min="19" max="19" width="15.5" style="1" bestFit="1" customWidth="1"/>
    <col min="20" max="21" width="16.19921875" style="1" bestFit="1" customWidth="1"/>
    <col min="22" max="22" width="86.796875" style="7" customWidth="1"/>
    <col min="23" max="16384" width="10.796875" style="1"/>
  </cols>
  <sheetData>
    <row r="1" spans="1:32" ht="25.8" x14ac:dyDescent="0.3">
      <c r="A1" s="55"/>
      <c r="B1" s="71" t="s">
        <v>94</v>
      </c>
      <c r="C1" s="71"/>
      <c r="D1" s="71"/>
      <c r="E1" s="55"/>
      <c r="F1" s="55"/>
      <c r="G1" s="55" t="s">
        <v>30</v>
      </c>
      <c r="H1" s="55" t="s">
        <v>85</v>
      </c>
      <c r="I1" s="55"/>
      <c r="J1" s="55"/>
      <c r="K1" s="55"/>
      <c r="L1" s="55"/>
      <c r="M1" s="55" t="s">
        <v>36</v>
      </c>
      <c r="N1" s="55"/>
      <c r="O1" s="55"/>
      <c r="P1" s="55"/>
      <c r="Q1" s="55"/>
      <c r="R1" s="55"/>
      <c r="S1" s="55"/>
      <c r="T1" s="55"/>
      <c r="U1" s="55"/>
      <c r="V1" s="56"/>
    </row>
    <row r="2" spans="1:32" x14ac:dyDescent="0.3">
      <c r="A2" s="55"/>
      <c r="B2" s="55"/>
      <c r="C2" s="55"/>
      <c r="D2" s="55"/>
      <c r="E2" s="55"/>
      <c r="F2" s="55"/>
      <c r="G2" s="55"/>
      <c r="H2" s="55"/>
      <c r="I2" s="55"/>
      <c r="J2" s="55"/>
      <c r="K2" s="55"/>
      <c r="L2" s="55" t="s">
        <v>35</v>
      </c>
      <c r="M2" s="72" t="s">
        <v>7</v>
      </c>
      <c r="N2" s="73"/>
      <c r="O2" s="55"/>
      <c r="P2" s="55"/>
      <c r="Q2" s="55"/>
      <c r="R2" s="55"/>
      <c r="S2" s="74" t="s">
        <v>29</v>
      </c>
      <c r="T2" s="74"/>
      <c r="U2" s="55"/>
      <c r="V2" s="56"/>
    </row>
    <row r="3" spans="1:32" ht="46.8" x14ac:dyDescent="0.3">
      <c r="A3" s="8"/>
      <c r="B3" s="2" t="s">
        <v>0</v>
      </c>
      <c r="C3" s="2" t="s">
        <v>17</v>
      </c>
      <c r="D3" s="2" t="s">
        <v>1</v>
      </c>
      <c r="E3" s="2" t="s">
        <v>2</v>
      </c>
      <c r="F3" s="2" t="s">
        <v>3</v>
      </c>
      <c r="G3" s="2" t="s">
        <v>27</v>
      </c>
      <c r="H3" s="2" t="s">
        <v>4</v>
      </c>
      <c r="I3" s="2" t="s">
        <v>24</v>
      </c>
      <c r="J3" s="14" t="s">
        <v>40</v>
      </c>
      <c r="K3" s="3" t="s">
        <v>28</v>
      </c>
      <c r="L3" s="3" t="s">
        <v>5</v>
      </c>
      <c r="M3" s="4" t="s">
        <v>8</v>
      </c>
      <c r="N3" s="5" t="s">
        <v>43</v>
      </c>
      <c r="O3" s="8" t="s">
        <v>31</v>
      </c>
      <c r="P3" s="4" t="s">
        <v>44</v>
      </c>
      <c r="Q3" s="6" t="s">
        <v>9</v>
      </c>
      <c r="R3" s="2" t="s">
        <v>10</v>
      </c>
      <c r="S3" s="2" t="s">
        <v>11</v>
      </c>
      <c r="T3" s="14" t="s">
        <v>74</v>
      </c>
      <c r="U3" s="14" t="s">
        <v>70</v>
      </c>
      <c r="V3" s="2" t="s">
        <v>90</v>
      </c>
    </row>
    <row r="4" spans="1:32" ht="7.95" customHeight="1" x14ac:dyDescent="0.3">
      <c r="B4" s="18"/>
      <c r="C4" s="18"/>
      <c r="D4" s="18"/>
      <c r="E4" s="18"/>
      <c r="F4" s="18"/>
      <c r="G4" s="18"/>
      <c r="H4" s="18"/>
      <c r="I4" s="18"/>
      <c r="J4" s="18"/>
      <c r="K4" s="19"/>
      <c r="L4" s="19"/>
      <c r="M4" s="20"/>
      <c r="N4" s="21"/>
      <c r="P4" s="20"/>
      <c r="Q4" s="7"/>
      <c r="R4" s="18"/>
      <c r="S4" s="18"/>
      <c r="T4" s="18"/>
      <c r="U4" s="18"/>
      <c r="V4" s="18"/>
    </row>
    <row r="5" spans="1:32" s="12" customFormat="1" x14ac:dyDescent="0.3">
      <c r="A5" s="59" t="s">
        <v>6</v>
      </c>
      <c r="B5" s="58" t="s">
        <v>32</v>
      </c>
      <c r="C5" s="58" t="s">
        <v>48</v>
      </c>
      <c r="D5" s="58" t="str">
        <f>D6</f>
        <v>.AAPL</v>
      </c>
      <c r="E5" s="60">
        <f>+E6</f>
        <v>45761</v>
      </c>
      <c r="F5" s="58" t="s">
        <v>19</v>
      </c>
      <c r="G5" s="58">
        <v>202.58500000000001</v>
      </c>
      <c r="H5" s="58" t="str">
        <f>H10</f>
        <v>Strap Delta Hedged</v>
      </c>
      <c r="I5" s="58">
        <f>I6+I7</f>
        <v>30000</v>
      </c>
      <c r="J5" s="60">
        <f>J6</f>
        <v>45911</v>
      </c>
      <c r="K5" s="61" t="s">
        <v>23</v>
      </c>
      <c r="L5" s="61" t="s">
        <v>21</v>
      </c>
      <c r="M5" s="62"/>
      <c r="N5" s="63"/>
      <c r="O5" s="59"/>
      <c r="P5" s="62">
        <v>205.86</v>
      </c>
      <c r="Q5" s="64"/>
      <c r="R5" s="65">
        <f>R6+R7</f>
        <v>0.14019999999999999</v>
      </c>
      <c r="S5" s="65">
        <f>S6</f>
        <v>0.3483</v>
      </c>
      <c r="T5" s="66">
        <f>+T6</f>
        <v>0.10732800000000001</v>
      </c>
      <c r="U5" s="66">
        <f>U6</f>
        <v>0.29438999999999999</v>
      </c>
      <c r="V5" s="9"/>
    </row>
    <row r="6" spans="1:32" ht="101.25" customHeight="1" x14ac:dyDescent="0.3">
      <c r="A6" s="1" t="s">
        <v>16</v>
      </c>
      <c r="B6" s="18" t="s">
        <v>33</v>
      </c>
      <c r="C6" s="18" t="s">
        <v>38</v>
      </c>
      <c r="D6" s="18" t="s">
        <v>46</v>
      </c>
      <c r="E6" s="22">
        <v>45761</v>
      </c>
      <c r="F6" s="18" t="s">
        <v>19</v>
      </c>
      <c r="G6" s="18">
        <v>202.58500000000001</v>
      </c>
      <c r="H6" s="18" t="s">
        <v>18</v>
      </c>
      <c r="I6" s="18">
        <v>20000</v>
      </c>
      <c r="J6" s="22">
        <v>45911</v>
      </c>
      <c r="K6" s="19" t="s">
        <v>41</v>
      </c>
      <c r="L6" s="23">
        <v>1</v>
      </c>
      <c r="M6" s="24">
        <v>9.5559000000000005E-2</v>
      </c>
      <c r="N6" s="15">
        <f>14.6449/P6</f>
        <v>7.1140095210337123E-2</v>
      </c>
      <c r="O6" s="1">
        <f>-I6*M6</f>
        <v>-1911.18</v>
      </c>
      <c r="P6" s="20">
        <v>205.86</v>
      </c>
      <c r="Q6" s="7">
        <f>I6*(M6-N6)</f>
        <v>488.37809579325761</v>
      </c>
      <c r="R6" s="25">
        <v>0.56879999999999997</v>
      </c>
      <c r="S6" s="25">
        <v>0.3483</v>
      </c>
      <c r="T6" s="26">
        <v>0.10732800000000001</v>
      </c>
      <c r="U6" s="26">
        <v>0.29438999999999999</v>
      </c>
      <c r="V6" s="75" t="s">
        <v>86</v>
      </c>
    </row>
    <row r="7" spans="1:32" ht="102" customHeight="1" x14ac:dyDescent="0.3">
      <c r="A7" s="1" t="s">
        <v>37</v>
      </c>
      <c r="B7" s="18" t="s">
        <v>33</v>
      </c>
      <c r="C7" s="18" t="s">
        <v>39</v>
      </c>
      <c r="D7" s="18" t="s">
        <v>46</v>
      </c>
      <c r="E7" s="22">
        <v>45761</v>
      </c>
      <c r="F7" s="18" t="s">
        <v>19</v>
      </c>
      <c r="G7" s="18">
        <v>202.58500000000001</v>
      </c>
      <c r="H7" s="18" t="s">
        <v>18</v>
      </c>
      <c r="I7" s="18">
        <v>10000</v>
      </c>
      <c r="J7" s="22">
        <v>45911</v>
      </c>
      <c r="K7" s="19" t="s">
        <v>42</v>
      </c>
      <c r="L7" s="23">
        <v>1</v>
      </c>
      <c r="M7" s="27">
        <v>8.1115000000000007E-2</v>
      </c>
      <c r="N7" s="15">
        <v>5.9119999999999999E-2</v>
      </c>
      <c r="O7" s="1">
        <f>-I7*M7</f>
        <v>-811.15000000000009</v>
      </c>
      <c r="P7" s="20">
        <v>205.86</v>
      </c>
      <c r="Q7" s="7">
        <f>I7*(M7-N7)</f>
        <v>219.95000000000007</v>
      </c>
      <c r="R7" s="25">
        <v>-0.42859999999999998</v>
      </c>
      <c r="S7" s="25">
        <v>0.3483</v>
      </c>
      <c r="T7" s="26">
        <f>+T6</f>
        <v>0.10732800000000001</v>
      </c>
      <c r="U7" s="26">
        <v>0.29438999999999999</v>
      </c>
      <c r="V7" s="75"/>
    </row>
    <row r="8" spans="1:32" x14ac:dyDescent="0.3">
      <c r="A8" s="28" t="s">
        <v>25</v>
      </c>
      <c r="B8" s="29" t="s">
        <v>32</v>
      </c>
      <c r="C8" s="29" t="str">
        <f>A8</f>
        <v>Delta Heding</v>
      </c>
      <c r="D8" s="29" t="s">
        <v>46</v>
      </c>
      <c r="E8" s="30">
        <f>E9</f>
        <v>45761</v>
      </c>
      <c r="F8" s="29" t="s">
        <v>19</v>
      </c>
      <c r="G8" s="29">
        <f>+G5</f>
        <v>202.58500000000001</v>
      </c>
      <c r="H8" s="29" t="s">
        <v>20</v>
      </c>
      <c r="I8" s="29">
        <f>I9</f>
        <v>4254.2849999999999</v>
      </c>
      <c r="J8" s="31">
        <f>J9</f>
        <v>45761</v>
      </c>
      <c r="K8" s="32" t="s">
        <v>22</v>
      </c>
      <c r="L8" s="33" t="s">
        <v>23</v>
      </c>
      <c r="M8" s="34" t="s">
        <v>23</v>
      </c>
      <c r="N8" s="57">
        <f>N9</f>
        <v>1.6166053755213888E-2</v>
      </c>
      <c r="O8" s="35" t="s">
        <v>23</v>
      </c>
      <c r="P8" s="36">
        <f>P9</f>
        <v>205.86</v>
      </c>
      <c r="Q8" s="36">
        <f>Q9</f>
        <v>-68.775000000000105</v>
      </c>
      <c r="R8" s="46">
        <v>-2.8000000000000001E-2</v>
      </c>
      <c r="S8" s="41" t="s">
        <v>23</v>
      </c>
      <c r="T8" s="33" t="s">
        <v>23</v>
      </c>
      <c r="U8" s="33" t="s">
        <v>23</v>
      </c>
      <c r="V8" s="76" t="s">
        <v>87</v>
      </c>
    </row>
    <row r="9" spans="1:32" x14ac:dyDescent="0.3">
      <c r="A9" s="1" t="s">
        <v>16</v>
      </c>
      <c r="B9" s="18" t="s">
        <v>33</v>
      </c>
      <c r="C9" s="18" t="s">
        <v>22</v>
      </c>
      <c r="D9" s="18" t="str">
        <f>D8</f>
        <v>.AAPL</v>
      </c>
      <c r="E9" s="22">
        <v>45761</v>
      </c>
      <c r="F9" s="18" t="s">
        <v>19</v>
      </c>
      <c r="G9" s="18">
        <f>+G5</f>
        <v>202.58500000000001</v>
      </c>
      <c r="H9" s="18" t="s">
        <v>20</v>
      </c>
      <c r="I9" s="18">
        <f>21*G5</f>
        <v>4254.2849999999999</v>
      </c>
      <c r="J9" s="37">
        <f>E6</f>
        <v>45761</v>
      </c>
      <c r="K9" s="18" t="s">
        <v>22</v>
      </c>
      <c r="L9" s="23">
        <v>1</v>
      </c>
      <c r="M9" s="20">
        <v>0</v>
      </c>
      <c r="N9" s="49">
        <f>(P9-G9)/G9</f>
        <v>1.6166053755213888E-2</v>
      </c>
      <c r="O9" s="47">
        <f>I9</f>
        <v>4254.2849999999999</v>
      </c>
      <c r="P9" s="20">
        <f>P5</f>
        <v>205.86</v>
      </c>
      <c r="Q9" s="20">
        <f t="shared" ref="Q9" si="0">I9*(M9-N9)</f>
        <v>-68.775000000000105</v>
      </c>
      <c r="R9" s="38">
        <f>R8</f>
        <v>-2.8000000000000001E-2</v>
      </c>
      <c r="S9" s="39" t="s">
        <v>23</v>
      </c>
      <c r="T9" s="23" t="s">
        <v>23</v>
      </c>
      <c r="U9" s="23" t="s">
        <v>23</v>
      </c>
      <c r="V9" s="77"/>
    </row>
    <row r="10" spans="1:32" s="12" customFormat="1" x14ac:dyDescent="0.3">
      <c r="A10" s="8" t="s">
        <v>26</v>
      </c>
      <c r="B10" s="2" t="str">
        <f>+B5</f>
        <v>APPLE Stocks</v>
      </c>
      <c r="C10" s="2" t="str">
        <f>C5</f>
        <v>Strap Delta Hedged</v>
      </c>
      <c r="D10" s="2" t="str">
        <f>D5</f>
        <v>.AAPL</v>
      </c>
      <c r="E10" s="10">
        <f>E9</f>
        <v>45761</v>
      </c>
      <c r="F10" s="2" t="s">
        <v>23</v>
      </c>
      <c r="G10" s="2">
        <f>G9</f>
        <v>202.58500000000001</v>
      </c>
      <c r="H10" s="2" t="str">
        <f>C5</f>
        <v>Strap Delta Hedged</v>
      </c>
      <c r="I10" s="2"/>
      <c r="J10" s="11">
        <f>J7</f>
        <v>45911</v>
      </c>
      <c r="K10" s="3" t="s">
        <v>23</v>
      </c>
      <c r="L10" s="3" t="s">
        <v>23</v>
      </c>
      <c r="M10" s="4" t="s">
        <v>23</v>
      </c>
      <c r="N10" s="5" t="s">
        <v>23</v>
      </c>
      <c r="O10" s="50">
        <f>O6+O7+O9</f>
        <v>1531.9549999999999</v>
      </c>
      <c r="P10" s="4">
        <f>P9</f>
        <v>205.86</v>
      </c>
      <c r="Q10" s="6">
        <f>Q6+Q7+Q9</f>
        <v>639.55309579325763</v>
      </c>
      <c r="R10" s="51">
        <f>R8</f>
        <v>-2.8000000000000001E-2</v>
      </c>
      <c r="S10" s="16">
        <f>S5</f>
        <v>0.3483</v>
      </c>
      <c r="T10" s="17">
        <f>T5</f>
        <v>0.10732800000000001</v>
      </c>
      <c r="U10" s="17">
        <f>U6</f>
        <v>0.29438999999999999</v>
      </c>
      <c r="V10" s="78"/>
    </row>
    <row r="11" spans="1:32" x14ac:dyDescent="0.3">
      <c r="A11" s="28"/>
      <c r="B11" s="29"/>
      <c r="C11" s="29"/>
      <c r="D11" s="29"/>
      <c r="E11" s="29"/>
      <c r="F11" s="29"/>
      <c r="G11" s="29"/>
      <c r="H11" s="29"/>
      <c r="I11" s="29">
        <f>SUM(I6:I8)</f>
        <v>34254.285000000003</v>
      </c>
      <c r="J11" s="31"/>
      <c r="K11" s="32"/>
      <c r="L11" s="32"/>
      <c r="M11" s="36"/>
      <c r="N11" s="35"/>
      <c r="O11" s="28"/>
      <c r="P11" s="36"/>
      <c r="Q11" s="40"/>
      <c r="R11" s="29"/>
      <c r="S11" s="29"/>
      <c r="T11" s="32"/>
      <c r="U11" s="32"/>
      <c r="V11" s="18"/>
    </row>
    <row r="12" spans="1:32" x14ac:dyDescent="0.3">
      <c r="A12" s="59" t="s">
        <v>12</v>
      </c>
      <c r="B12" s="58" t="s">
        <v>47</v>
      </c>
      <c r="C12" s="58" t="s">
        <v>49</v>
      </c>
      <c r="D12" s="58" t="s">
        <v>51</v>
      </c>
      <c r="E12" s="60">
        <f>+E6</f>
        <v>45761</v>
      </c>
      <c r="F12" s="58" t="s">
        <v>19</v>
      </c>
      <c r="G12" s="58">
        <f>G13</f>
        <v>252.35</v>
      </c>
      <c r="H12" s="58"/>
      <c r="I12" s="58"/>
      <c r="J12" s="60">
        <v>45834</v>
      </c>
      <c r="K12" s="61"/>
      <c r="L12" s="61" t="s">
        <v>79</v>
      </c>
      <c r="M12" s="62"/>
      <c r="N12" s="63"/>
      <c r="O12" s="59"/>
      <c r="P12" s="62">
        <f>P13</f>
        <v>336.41</v>
      </c>
      <c r="Q12" s="64"/>
      <c r="R12" s="65">
        <f>R13+R14</f>
        <v>0.13809999999999995</v>
      </c>
      <c r="S12" s="58" t="s">
        <v>23</v>
      </c>
      <c r="T12" s="66">
        <f>+T13</f>
        <v>0.184117</v>
      </c>
      <c r="U12" s="66">
        <f>U13</f>
        <v>0.60085999999999995</v>
      </c>
      <c r="V12" s="18"/>
    </row>
    <row r="13" spans="1:32" ht="110.25" customHeight="1" x14ac:dyDescent="0.3">
      <c r="A13" s="1" t="s">
        <v>16</v>
      </c>
      <c r="B13" s="18" t="s">
        <v>50</v>
      </c>
      <c r="C13" s="18" t="s">
        <v>39</v>
      </c>
      <c r="D13" s="18" t="s">
        <v>51</v>
      </c>
      <c r="E13" s="22">
        <f>+E12</f>
        <v>45761</v>
      </c>
      <c r="F13" s="18" t="s">
        <v>19</v>
      </c>
      <c r="G13" s="18">
        <v>252.35</v>
      </c>
      <c r="H13" s="18" t="s">
        <v>18</v>
      </c>
      <c r="I13" s="18">
        <v>10000</v>
      </c>
      <c r="J13" s="22">
        <f>J12</f>
        <v>45834</v>
      </c>
      <c r="K13" s="19" t="s">
        <v>42</v>
      </c>
      <c r="L13" s="23">
        <v>0.95</v>
      </c>
      <c r="M13" s="27">
        <v>9.2898999999999995E-2</v>
      </c>
      <c r="N13" s="42">
        <v>4.9546E-2</v>
      </c>
      <c r="O13" s="1">
        <f>-I13*M13</f>
        <v>-928.99</v>
      </c>
      <c r="P13" s="20">
        <v>336.41</v>
      </c>
      <c r="Q13" s="7">
        <f>I13*(M13-N13)</f>
        <v>433.53</v>
      </c>
      <c r="R13" s="25">
        <v>-0.36630000000000001</v>
      </c>
      <c r="S13" s="25">
        <v>0.69166000000000005</v>
      </c>
      <c r="T13" s="26">
        <v>0.184117</v>
      </c>
      <c r="U13" s="26">
        <v>0.60085999999999995</v>
      </c>
      <c r="V13" s="69" t="s">
        <v>88</v>
      </c>
    </row>
    <row r="14" spans="1:32" ht="129" customHeight="1" x14ac:dyDescent="0.3">
      <c r="A14" s="1" t="s">
        <v>37</v>
      </c>
      <c r="B14" s="18" t="s">
        <v>50</v>
      </c>
      <c r="C14" s="18" t="s">
        <v>38</v>
      </c>
      <c r="D14" s="18" t="s">
        <v>51</v>
      </c>
      <c r="E14" s="22">
        <f t="shared" ref="E14:E15" si="1">+E13</f>
        <v>45761</v>
      </c>
      <c r="F14" s="18" t="s">
        <v>19</v>
      </c>
      <c r="G14" s="18">
        <v>252.35</v>
      </c>
      <c r="H14" s="18" t="s">
        <v>18</v>
      </c>
      <c r="I14" s="18">
        <v>10000</v>
      </c>
      <c r="J14" s="22">
        <f>J12</f>
        <v>45834</v>
      </c>
      <c r="K14" s="19" t="s">
        <v>41</v>
      </c>
      <c r="L14" s="23">
        <v>1.05</v>
      </c>
      <c r="M14" s="27">
        <v>0.100352</v>
      </c>
      <c r="N14" s="42">
        <v>5.6586999999999998E-2</v>
      </c>
      <c r="O14" s="1">
        <f>-I14*M14</f>
        <v>-1003.52</v>
      </c>
      <c r="P14" s="20">
        <v>336.41</v>
      </c>
      <c r="Q14" s="7">
        <f>I14*(M14-N14)</f>
        <v>437.65</v>
      </c>
      <c r="R14" s="25">
        <v>0.50439999999999996</v>
      </c>
      <c r="S14" s="25">
        <v>0.66047999999999996</v>
      </c>
      <c r="T14" s="26">
        <f>+T13</f>
        <v>0.184117</v>
      </c>
      <c r="U14" s="26">
        <v>0.60085999999999995</v>
      </c>
      <c r="V14" s="70"/>
    </row>
    <row r="15" spans="1:32" s="8" customFormat="1" x14ac:dyDescent="0.3">
      <c r="A15" s="8" t="s">
        <v>26</v>
      </c>
      <c r="B15" s="2" t="str">
        <f>+B12</f>
        <v>Tesla Inc.</v>
      </c>
      <c r="C15" s="2" t="str">
        <f>C12</f>
        <v>Strangle</v>
      </c>
      <c r="D15" s="2" t="str">
        <f>D12</f>
        <v>.TSLA</v>
      </c>
      <c r="E15" s="30">
        <f t="shared" si="1"/>
        <v>45761</v>
      </c>
      <c r="F15" s="2" t="s">
        <v>23</v>
      </c>
      <c r="G15" s="2">
        <f>G12</f>
        <v>252.35</v>
      </c>
      <c r="H15" s="2" t="s">
        <v>23</v>
      </c>
      <c r="I15" s="2">
        <f>SUM(I13:I14)</f>
        <v>20000</v>
      </c>
      <c r="J15" s="11">
        <f>J12</f>
        <v>45834</v>
      </c>
      <c r="K15" s="3" t="s">
        <v>23</v>
      </c>
      <c r="L15" s="3" t="s">
        <v>23</v>
      </c>
      <c r="M15" s="4" t="s">
        <v>23</v>
      </c>
      <c r="N15" s="5" t="s">
        <v>23</v>
      </c>
      <c r="O15" s="8">
        <f>O13+O14</f>
        <v>-1932.51</v>
      </c>
      <c r="P15" s="4">
        <f>P13</f>
        <v>336.41</v>
      </c>
      <c r="Q15" s="6">
        <f>Q13+Q14</f>
        <v>871.18</v>
      </c>
      <c r="R15" s="16">
        <f>R12</f>
        <v>0.13809999999999995</v>
      </c>
      <c r="S15" s="2" t="s">
        <v>23</v>
      </c>
      <c r="T15" s="16">
        <f>T12</f>
        <v>0.184117</v>
      </c>
      <c r="U15" s="16">
        <f>U13</f>
        <v>0.60085999999999995</v>
      </c>
      <c r="V15" s="7"/>
      <c r="W15" s="12"/>
      <c r="X15" s="12"/>
      <c r="Y15" s="12"/>
      <c r="Z15" s="12"/>
      <c r="AA15" s="12"/>
      <c r="AB15" s="12"/>
      <c r="AC15" s="12"/>
      <c r="AD15" s="12"/>
      <c r="AE15" s="12"/>
      <c r="AF15" s="12"/>
    </row>
    <row r="16" spans="1:32" x14ac:dyDescent="0.3">
      <c r="A16" s="28"/>
      <c r="B16" s="29"/>
      <c r="C16" s="29"/>
      <c r="D16" s="29"/>
      <c r="E16" s="29"/>
      <c r="F16" s="29"/>
      <c r="G16" s="29"/>
      <c r="H16" s="29"/>
      <c r="I16" s="29"/>
      <c r="J16" s="31"/>
      <c r="K16" s="32"/>
      <c r="L16" s="32"/>
      <c r="M16" s="36"/>
      <c r="N16" s="35"/>
      <c r="O16" s="28"/>
      <c r="P16" s="36"/>
      <c r="Q16" s="40"/>
      <c r="R16" s="29"/>
      <c r="S16" s="29"/>
      <c r="T16" s="32"/>
      <c r="U16" s="32"/>
      <c r="V16" s="43"/>
    </row>
    <row r="17" spans="1:22" s="12" customFormat="1" x14ac:dyDescent="0.3">
      <c r="A17" s="59" t="s">
        <v>13</v>
      </c>
      <c r="B17" s="58" t="s">
        <v>55</v>
      </c>
      <c r="C17" s="58" t="s">
        <v>58</v>
      </c>
      <c r="D17" s="58" t="s">
        <v>57</v>
      </c>
      <c r="E17" s="60">
        <v>45761</v>
      </c>
      <c r="F17" s="58" t="s">
        <v>19</v>
      </c>
      <c r="G17" s="58">
        <f>G18</f>
        <v>103.405</v>
      </c>
      <c r="H17" s="58" t="s">
        <v>23</v>
      </c>
      <c r="I17" s="58">
        <f>I20</f>
        <v>30000</v>
      </c>
      <c r="J17" s="60">
        <v>45862</v>
      </c>
      <c r="K17" s="61"/>
      <c r="L17" s="61" t="s">
        <v>78</v>
      </c>
      <c r="M17" s="62" t="s">
        <v>23</v>
      </c>
      <c r="N17" s="63" t="s">
        <v>23</v>
      </c>
      <c r="O17" s="59">
        <f>O20</f>
        <v>-454.54499999999996</v>
      </c>
      <c r="P17" s="62">
        <f>P18</f>
        <v>104.41</v>
      </c>
      <c r="Q17" s="64" t="s">
        <v>23</v>
      </c>
      <c r="R17" s="65">
        <f>R18+R19</f>
        <v>0.24159999999999998</v>
      </c>
      <c r="S17" s="58" t="s">
        <v>23</v>
      </c>
      <c r="T17" s="66">
        <f>+T18</f>
        <v>7.1438000000000001E-2</v>
      </c>
      <c r="U17" s="61" t="s">
        <v>23</v>
      </c>
      <c r="V17" s="9"/>
    </row>
    <row r="18" spans="1:22" ht="128.55000000000001" customHeight="1" x14ac:dyDescent="0.3">
      <c r="A18" s="1" t="s">
        <v>16</v>
      </c>
      <c r="B18" s="18" t="s">
        <v>56</v>
      </c>
      <c r="C18" s="18" t="s">
        <v>38</v>
      </c>
      <c r="D18" s="18" t="str">
        <f>D17</f>
        <v>.XOM</v>
      </c>
      <c r="E18" s="22">
        <f>+E17</f>
        <v>45761</v>
      </c>
      <c r="F18" s="18" t="s">
        <v>19</v>
      </c>
      <c r="G18" s="18">
        <v>103.405</v>
      </c>
      <c r="H18" s="18" t="s">
        <v>18</v>
      </c>
      <c r="I18" s="18">
        <v>15000</v>
      </c>
      <c r="J18" s="22">
        <f>J17</f>
        <v>45862</v>
      </c>
      <c r="K18" s="19" t="s">
        <v>41</v>
      </c>
      <c r="L18" s="23">
        <v>1.05</v>
      </c>
      <c r="M18" s="27">
        <v>4.1912999999999999E-2</v>
      </c>
      <c r="N18" s="42">
        <v>2.2664E-2</v>
      </c>
      <c r="O18" s="1">
        <f>-I18*M18</f>
        <v>-628.69499999999994</v>
      </c>
      <c r="P18" s="20">
        <v>104.41</v>
      </c>
      <c r="Q18" s="7">
        <f>I18*(M18-N18)</f>
        <v>288.73499999999996</v>
      </c>
      <c r="R18" s="25">
        <v>0.41149999999999998</v>
      </c>
      <c r="S18" s="25">
        <v>0.29460999999999998</v>
      </c>
      <c r="T18" s="26">
        <v>7.1438000000000001E-2</v>
      </c>
      <c r="U18" s="26">
        <v>0.23624999999999999</v>
      </c>
      <c r="V18" s="69" t="s">
        <v>89</v>
      </c>
    </row>
    <row r="19" spans="1:22" ht="137.55000000000001" customHeight="1" x14ac:dyDescent="0.3">
      <c r="A19" s="1" t="s">
        <v>37</v>
      </c>
      <c r="B19" s="18" t="s">
        <v>56</v>
      </c>
      <c r="C19" s="18" t="s">
        <v>59</v>
      </c>
      <c r="D19" s="18" t="str">
        <f>D18</f>
        <v>.XOM</v>
      </c>
      <c r="E19" s="22">
        <f t="shared" ref="E19:E20" si="2">+E18</f>
        <v>45761</v>
      </c>
      <c r="F19" s="18" t="s">
        <v>19</v>
      </c>
      <c r="G19" s="18">
        <f>+G18</f>
        <v>103.405</v>
      </c>
      <c r="H19" s="18" t="s">
        <v>20</v>
      </c>
      <c r="I19" s="18">
        <v>15000</v>
      </c>
      <c r="J19" s="22">
        <f>J17</f>
        <v>45862</v>
      </c>
      <c r="K19" s="19" t="s">
        <v>41</v>
      </c>
      <c r="L19" s="23">
        <v>1.1499999999999999</v>
      </c>
      <c r="M19" s="27">
        <v>-1.1610000000000001E-2</v>
      </c>
      <c r="N19" s="42">
        <v>-3.3249999999999998E-3</v>
      </c>
      <c r="O19" s="1">
        <f>-I19*M19</f>
        <v>174.15</v>
      </c>
      <c r="P19" s="20">
        <v>104.41</v>
      </c>
      <c r="Q19" s="7">
        <f>I19*(M19-N19)</f>
        <v>-124.27500000000001</v>
      </c>
      <c r="R19" s="25">
        <v>-0.1699</v>
      </c>
      <c r="S19" s="25">
        <v>0.25768999999999997</v>
      </c>
      <c r="T19" s="26">
        <f>+T18</f>
        <v>7.1438000000000001E-2</v>
      </c>
      <c r="U19" s="26">
        <v>0.21987000000000001</v>
      </c>
      <c r="V19" s="70"/>
    </row>
    <row r="20" spans="1:22" x14ac:dyDescent="0.3">
      <c r="A20" s="8" t="s">
        <v>26</v>
      </c>
      <c r="B20" s="2" t="str">
        <f>+B17</f>
        <v>Exxon Mobil Corp.</v>
      </c>
      <c r="C20" s="2" t="str">
        <f>C17</f>
        <v>Bull Call Spread</v>
      </c>
      <c r="D20" s="2" t="str">
        <f>D17</f>
        <v>.XOM</v>
      </c>
      <c r="E20" s="30">
        <f t="shared" si="2"/>
        <v>45761</v>
      </c>
      <c r="F20" s="2" t="s">
        <v>23</v>
      </c>
      <c r="G20" s="2">
        <f>G18</f>
        <v>103.405</v>
      </c>
      <c r="H20" s="2" t="s">
        <v>23</v>
      </c>
      <c r="I20" s="2">
        <f>SUM(I18:I19)</f>
        <v>30000</v>
      </c>
      <c r="J20" s="11">
        <f>J17</f>
        <v>45862</v>
      </c>
      <c r="K20" s="3" t="s">
        <v>41</v>
      </c>
      <c r="L20" s="3" t="s">
        <v>23</v>
      </c>
      <c r="M20" s="4" t="s">
        <v>23</v>
      </c>
      <c r="N20" s="5" t="s">
        <v>23</v>
      </c>
      <c r="O20" s="8">
        <f>O18+O19</f>
        <v>-454.54499999999996</v>
      </c>
      <c r="P20" s="4">
        <f>+P18</f>
        <v>104.41</v>
      </c>
      <c r="Q20" s="6">
        <f>Q18+Q19</f>
        <v>164.45999999999995</v>
      </c>
      <c r="R20" s="16">
        <f>R17</f>
        <v>0.24159999999999998</v>
      </c>
      <c r="S20" s="2" t="s">
        <v>23</v>
      </c>
      <c r="T20" s="16">
        <f>T17</f>
        <v>7.1438000000000001E-2</v>
      </c>
      <c r="U20" s="2" t="s">
        <v>23</v>
      </c>
    </row>
    <row r="21" spans="1:22" x14ac:dyDescent="0.3">
      <c r="A21" s="28"/>
      <c r="B21" s="29"/>
      <c r="C21" s="29"/>
      <c r="D21" s="29"/>
      <c r="E21" s="29"/>
      <c r="F21" s="29"/>
      <c r="G21" s="29"/>
      <c r="H21" s="29"/>
      <c r="I21" s="29"/>
      <c r="J21" s="31"/>
      <c r="K21" s="32"/>
      <c r="L21" s="32"/>
      <c r="M21" s="36"/>
      <c r="N21" s="35"/>
      <c r="O21" s="28"/>
      <c r="P21" s="36"/>
      <c r="Q21" s="40"/>
      <c r="R21" s="29"/>
      <c r="S21" s="29"/>
      <c r="T21" s="32"/>
      <c r="U21" s="32"/>
      <c r="V21" s="43"/>
    </row>
    <row r="22" spans="1:22" x14ac:dyDescent="0.3">
      <c r="A22" s="59" t="s">
        <v>14</v>
      </c>
      <c r="B22" s="58" t="s">
        <v>60</v>
      </c>
      <c r="C22" s="58" t="s">
        <v>63</v>
      </c>
      <c r="D22" s="58" t="s">
        <v>64</v>
      </c>
      <c r="E22" s="60">
        <v>45761</v>
      </c>
      <c r="F22" s="58" t="s">
        <v>19</v>
      </c>
      <c r="G22" s="58">
        <f>G23</f>
        <v>388.03500000000003</v>
      </c>
      <c r="H22" s="58" t="s">
        <v>23</v>
      </c>
      <c r="I22" s="58">
        <f>SUM(I23:I25)</f>
        <v>40000</v>
      </c>
      <c r="J22" s="60">
        <v>45862</v>
      </c>
      <c r="K22" s="61" t="s">
        <v>23</v>
      </c>
      <c r="L22" s="61" t="s">
        <v>23</v>
      </c>
      <c r="M22" s="62" t="s">
        <v>23</v>
      </c>
      <c r="N22" s="63" t="s">
        <v>23</v>
      </c>
      <c r="O22" s="59">
        <f>SUM(O23:O25)</f>
        <v>-75.440000000000111</v>
      </c>
      <c r="P22" s="62">
        <f>P23</f>
        <v>454.62</v>
      </c>
      <c r="Q22" s="64"/>
      <c r="R22" s="65">
        <f>R23+R24</f>
        <v>0.12040000000000006</v>
      </c>
      <c r="S22" s="58" t="s">
        <v>23</v>
      </c>
      <c r="T22" s="66">
        <f>+T23</f>
        <v>0.10219</v>
      </c>
      <c r="U22" s="61" t="s">
        <v>23</v>
      </c>
      <c r="V22" s="18"/>
    </row>
    <row r="23" spans="1:22" ht="114" customHeight="1" x14ac:dyDescent="0.3">
      <c r="A23" s="1" t="s">
        <v>16</v>
      </c>
      <c r="B23" s="18" t="s">
        <v>62</v>
      </c>
      <c r="C23" s="18" t="s">
        <v>38</v>
      </c>
      <c r="D23" s="18" t="str">
        <f>D22</f>
        <v>.MSFT</v>
      </c>
      <c r="E23" s="22">
        <f>+E22</f>
        <v>45761</v>
      </c>
      <c r="F23" s="18" t="s">
        <v>19</v>
      </c>
      <c r="G23" s="18">
        <v>388.03500000000003</v>
      </c>
      <c r="H23" s="18" t="s">
        <v>18</v>
      </c>
      <c r="I23" s="18">
        <v>10000</v>
      </c>
      <c r="J23" s="22">
        <f>J22</f>
        <v>45862</v>
      </c>
      <c r="K23" s="19" t="s">
        <v>41</v>
      </c>
      <c r="L23" s="23">
        <v>0.95</v>
      </c>
      <c r="M23" s="27">
        <v>9.6425999999999998E-2</v>
      </c>
      <c r="N23" s="42">
        <v>7.3853000000000002E-2</v>
      </c>
      <c r="O23" s="1">
        <f>-I23*M23</f>
        <v>-964.26</v>
      </c>
      <c r="P23" s="20">
        <v>454.62</v>
      </c>
      <c r="Q23" s="7">
        <f>I23*(M23-N23)</f>
        <v>225.72999999999996</v>
      </c>
      <c r="R23" s="25">
        <v>0.67430000000000001</v>
      </c>
      <c r="S23" s="25">
        <v>0.30863000000000002</v>
      </c>
      <c r="T23" s="26">
        <v>0.10219</v>
      </c>
      <c r="U23" s="26">
        <v>0.23945</v>
      </c>
      <c r="V23" s="69" t="s">
        <v>81</v>
      </c>
    </row>
    <row r="24" spans="1:22" ht="114" customHeight="1" x14ac:dyDescent="0.3">
      <c r="A24" s="1" t="s">
        <v>37</v>
      </c>
      <c r="B24" s="18" t="s">
        <v>62</v>
      </c>
      <c r="C24" s="18" t="s">
        <v>59</v>
      </c>
      <c r="D24" s="18" t="str">
        <f>D23</f>
        <v>.MSFT</v>
      </c>
      <c r="E24" s="22">
        <f>E23</f>
        <v>45761</v>
      </c>
      <c r="F24" s="18" t="s">
        <v>19</v>
      </c>
      <c r="G24" s="18">
        <f>+G23</f>
        <v>388.03500000000003</v>
      </c>
      <c r="H24" s="18" t="s">
        <v>20</v>
      </c>
      <c r="I24" s="18">
        <v>20000</v>
      </c>
      <c r="J24" s="22">
        <f>+J22</f>
        <v>45862</v>
      </c>
      <c r="K24" s="19" t="s">
        <v>41</v>
      </c>
      <c r="L24" s="23">
        <v>1</v>
      </c>
      <c r="M24" s="27">
        <v>-6.4131999999999995E-2</v>
      </c>
      <c r="N24" s="42">
        <v>-3.9387999999999999E-2</v>
      </c>
      <c r="O24" s="1">
        <f>-I24*M24</f>
        <v>1282.6399999999999</v>
      </c>
      <c r="P24" s="20">
        <f>+P23</f>
        <v>454.62</v>
      </c>
      <c r="Q24" s="7">
        <f>I24*(M24-N24)</f>
        <v>-494.87999999999988</v>
      </c>
      <c r="R24" s="25">
        <v>-0.55389999999999995</v>
      </c>
      <c r="S24" s="25">
        <v>0.28471999999999997</v>
      </c>
      <c r="T24" s="26">
        <f>+T23</f>
        <v>0.10219</v>
      </c>
      <c r="U24" s="26">
        <v>0.21364</v>
      </c>
      <c r="V24" s="69"/>
    </row>
    <row r="25" spans="1:22" ht="114" customHeight="1" x14ac:dyDescent="0.3">
      <c r="A25" s="1" t="s">
        <v>61</v>
      </c>
      <c r="B25" s="18" t="s">
        <v>62</v>
      </c>
      <c r="C25" s="18" t="s">
        <v>38</v>
      </c>
      <c r="D25" s="18" t="str">
        <f>D23</f>
        <v>.MSFT</v>
      </c>
      <c r="E25" s="22">
        <f>+E23</f>
        <v>45761</v>
      </c>
      <c r="F25" s="18" t="s">
        <v>19</v>
      </c>
      <c r="G25" s="18">
        <f>+G23</f>
        <v>388.03500000000003</v>
      </c>
      <c r="H25" s="18" t="s">
        <v>18</v>
      </c>
      <c r="I25" s="18">
        <v>10000</v>
      </c>
      <c r="J25" s="22">
        <f>J22</f>
        <v>45862</v>
      </c>
      <c r="K25" s="19" t="s">
        <v>41</v>
      </c>
      <c r="L25" s="23">
        <v>1.05</v>
      </c>
      <c r="M25" s="27">
        <v>3.9382E-2</v>
      </c>
      <c r="N25" s="42">
        <v>1.7236000000000001E-2</v>
      </c>
      <c r="O25" s="1">
        <f>-I25*M25</f>
        <v>-393.82</v>
      </c>
      <c r="P25" s="20">
        <f>+P23</f>
        <v>454.62</v>
      </c>
      <c r="Q25" s="7">
        <f>I25*(M25-N25)</f>
        <v>221.45999999999998</v>
      </c>
      <c r="R25" s="25">
        <v>0.41660000000000003</v>
      </c>
      <c r="S25" s="25">
        <v>0.26783000000000001</v>
      </c>
      <c r="T25" s="26">
        <f>+T23</f>
        <v>0.10219</v>
      </c>
      <c r="U25" s="26">
        <v>0.20100000000000001</v>
      </c>
      <c r="V25" s="70"/>
    </row>
    <row r="26" spans="1:22" x14ac:dyDescent="0.3">
      <c r="A26" s="8" t="s">
        <v>26</v>
      </c>
      <c r="B26" s="2" t="str">
        <f>+B22</f>
        <v>Microsoft Corporation</v>
      </c>
      <c r="C26" s="2" t="str">
        <f>C22</f>
        <v>Butterfly (with calls)</v>
      </c>
      <c r="D26" s="2" t="str">
        <f>D22</f>
        <v>.MSFT</v>
      </c>
      <c r="E26" s="30">
        <f t="shared" ref="E26" si="3">+E25</f>
        <v>45761</v>
      </c>
      <c r="F26" s="2" t="s">
        <v>23</v>
      </c>
      <c r="G26" s="2">
        <f>G24</f>
        <v>388.03500000000003</v>
      </c>
      <c r="H26" s="2" t="s">
        <v>23</v>
      </c>
      <c r="I26" s="2">
        <f>SUM(I23:I25)</f>
        <v>40000</v>
      </c>
      <c r="J26" s="11">
        <f>J22</f>
        <v>45862</v>
      </c>
      <c r="K26" s="3" t="s">
        <v>23</v>
      </c>
      <c r="L26" s="3" t="s">
        <v>23</v>
      </c>
      <c r="M26" s="4" t="s">
        <v>23</v>
      </c>
      <c r="N26" s="5" t="s">
        <v>23</v>
      </c>
      <c r="O26" s="8">
        <f>(O23+O24+O25)</f>
        <v>-75.440000000000111</v>
      </c>
      <c r="P26" s="4">
        <f>P22</f>
        <v>454.62</v>
      </c>
      <c r="Q26" s="6">
        <f>Q23+Q24+Q25</f>
        <v>-47.689999999999941</v>
      </c>
      <c r="R26" s="2" t="s">
        <v>23</v>
      </c>
      <c r="S26" s="2" t="s">
        <v>23</v>
      </c>
      <c r="T26" s="2" t="s">
        <v>23</v>
      </c>
      <c r="U26" s="2" t="s">
        <v>23</v>
      </c>
    </row>
    <row r="27" spans="1:22" x14ac:dyDescent="0.3">
      <c r="A27" s="28"/>
      <c r="B27" s="29"/>
      <c r="C27" s="29"/>
      <c r="D27" s="29"/>
      <c r="E27" s="29"/>
      <c r="F27" s="29"/>
      <c r="G27" s="29"/>
      <c r="H27" s="29"/>
      <c r="I27" s="29"/>
      <c r="J27" s="31"/>
      <c r="K27" s="32"/>
      <c r="L27" s="32"/>
      <c r="M27" s="36"/>
      <c r="N27" s="35"/>
      <c r="O27" s="28"/>
      <c r="P27" s="36"/>
      <c r="Q27" s="40"/>
      <c r="R27" s="29"/>
      <c r="S27" s="29"/>
      <c r="T27" s="32"/>
      <c r="U27" s="32"/>
      <c r="V27" s="43"/>
    </row>
    <row r="28" spans="1:22" ht="46.8" x14ac:dyDescent="0.3">
      <c r="A28" s="59" t="s">
        <v>15</v>
      </c>
      <c r="B28" s="58" t="s">
        <v>68</v>
      </c>
      <c r="C28" s="67" t="s">
        <v>67</v>
      </c>
      <c r="D28" s="67" t="s">
        <v>76</v>
      </c>
      <c r="E28" s="60">
        <v>45761</v>
      </c>
      <c r="F28" s="58" t="s">
        <v>19</v>
      </c>
      <c r="G28" s="58">
        <v>90.518000000000001</v>
      </c>
      <c r="H28" s="67" t="s">
        <v>67</v>
      </c>
      <c r="I28" s="58">
        <f>I31</f>
        <v>2000000</v>
      </c>
      <c r="J28" s="60">
        <v>45863</v>
      </c>
      <c r="K28" s="61" t="s">
        <v>23</v>
      </c>
      <c r="L28" s="61" t="s">
        <v>80</v>
      </c>
      <c r="M28" s="62" t="s">
        <v>23</v>
      </c>
      <c r="N28" s="63" t="s">
        <v>23</v>
      </c>
      <c r="O28" s="59">
        <f>O31</f>
        <v>-20055</v>
      </c>
      <c r="P28" s="58">
        <v>92.64</v>
      </c>
      <c r="Q28" s="64">
        <f>Q31</f>
        <v>9424</v>
      </c>
      <c r="R28" s="65">
        <f>R29+R30</f>
        <v>0.72813300000000003</v>
      </c>
      <c r="S28" s="58" t="s">
        <v>23</v>
      </c>
      <c r="T28" s="66">
        <v>3.2211999999999998E-2</v>
      </c>
      <c r="U28" s="61" t="s">
        <v>23</v>
      </c>
      <c r="V28" s="18"/>
    </row>
    <row r="29" spans="1:22" ht="189" customHeight="1" x14ac:dyDescent="0.3">
      <c r="A29" s="1" t="s">
        <v>16</v>
      </c>
      <c r="B29" s="44" t="s">
        <v>76</v>
      </c>
      <c r="C29" s="18" t="s">
        <v>38</v>
      </c>
      <c r="D29" s="18" t="str">
        <f>D28</f>
        <v>AUDJPY CURNCY</v>
      </c>
      <c r="E29" s="22">
        <f>+E28</f>
        <v>45761</v>
      </c>
      <c r="F29" s="18" t="s">
        <v>19</v>
      </c>
      <c r="G29" s="18">
        <f>G28</f>
        <v>90.518000000000001</v>
      </c>
      <c r="H29" s="18" t="s">
        <v>18</v>
      </c>
      <c r="I29" s="18">
        <v>1000000</v>
      </c>
      <c r="J29" s="22">
        <f>J28</f>
        <v>45863</v>
      </c>
      <c r="K29" s="19" t="s">
        <v>41</v>
      </c>
      <c r="L29" s="23">
        <v>1</v>
      </c>
      <c r="M29" s="27">
        <v>3.3433999999999998E-2</v>
      </c>
      <c r="N29" s="42">
        <v>2.1309999999999999E-2</v>
      </c>
      <c r="O29" s="1">
        <f>-I29*M29</f>
        <v>-33434</v>
      </c>
      <c r="P29" s="18">
        <f>P28</f>
        <v>92.64</v>
      </c>
      <c r="Q29" s="7">
        <f>I29*(M29-N29)</f>
        <v>12124</v>
      </c>
      <c r="R29" s="25">
        <v>0.47890700000000003</v>
      </c>
      <c r="S29" s="25">
        <v>2.1489999999999999E-2</v>
      </c>
      <c r="T29" s="26">
        <v>3.2211999999999998E-2</v>
      </c>
      <c r="U29" s="26">
        <v>9.5200000000000007E-3</v>
      </c>
      <c r="V29" s="69" t="s">
        <v>82</v>
      </c>
    </row>
    <row r="30" spans="1:22" ht="189" customHeight="1" x14ac:dyDescent="0.3">
      <c r="A30" s="1" t="s">
        <v>37</v>
      </c>
      <c r="B30" s="44" t="s">
        <v>76</v>
      </c>
      <c r="C30" s="18" t="s">
        <v>59</v>
      </c>
      <c r="D30" s="18" t="str">
        <f>D29</f>
        <v>AUDJPY CURNCY</v>
      </c>
      <c r="E30" s="22">
        <f>E29</f>
        <v>45761</v>
      </c>
      <c r="F30" s="18" t="s">
        <v>19</v>
      </c>
      <c r="G30" s="18">
        <f>G28</f>
        <v>90.518000000000001</v>
      </c>
      <c r="H30" s="18" t="s">
        <v>20</v>
      </c>
      <c r="I30" s="18">
        <v>1000000</v>
      </c>
      <c r="J30" s="22">
        <f>+J28</f>
        <v>45863</v>
      </c>
      <c r="K30" s="19" t="s">
        <v>41</v>
      </c>
      <c r="L30" s="23">
        <v>1.05</v>
      </c>
      <c r="M30" s="27">
        <v>-1.3379E-2</v>
      </c>
      <c r="N30" s="48">
        <v>-1.0678999999999999E-2</v>
      </c>
      <c r="O30" s="1">
        <f>-I30*M30</f>
        <v>13379</v>
      </c>
      <c r="P30" s="18">
        <f>P28</f>
        <v>92.64</v>
      </c>
      <c r="Q30" s="7">
        <f>I30*(M30-N30)</f>
        <v>-2700.0000000000009</v>
      </c>
      <c r="R30" s="25">
        <v>0.249226</v>
      </c>
      <c r="S30" s="25">
        <v>2.6290000000000001E-2</v>
      </c>
      <c r="T30" s="26">
        <f>T28</f>
        <v>3.2211999999999998E-2</v>
      </c>
      <c r="U30" s="26">
        <v>1.0580000000000001E-2</v>
      </c>
      <c r="V30" s="69"/>
    </row>
    <row r="31" spans="1:22" ht="29.25" customHeight="1" x14ac:dyDescent="0.3">
      <c r="A31" s="8" t="s">
        <v>26</v>
      </c>
      <c r="B31" s="2" t="str">
        <f>+B28</f>
        <v>AUD/JPY</v>
      </c>
      <c r="C31" s="2" t="s">
        <v>69</v>
      </c>
      <c r="D31" s="2" t="str">
        <f>D28</f>
        <v>AUDJPY CURNCY</v>
      </c>
      <c r="E31" s="30">
        <f>E28</f>
        <v>45761</v>
      </c>
      <c r="F31" s="2" t="s">
        <v>19</v>
      </c>
      <c r="G31" s="2">
        <f>G28</f>
        <v>90.518000000000001</v>
      </c>
      <c r="H31" s="2" t="s">
        <v>23</v>
      </c>
      <c r="I31" s="2">
        <f>SUM(I29:I30)</f>
        <v>2000000</v>
      </c>
      <c r="J31" s="11">
        <f>J28</f>
        <v>45863</v>
      </c>
      <c r="K31" s="3" t="s">
        <v>23</v>
      </c>
      <c r="L31" s="3" t="s">
        <v>23</v>
      </c>
      <c r="M31" s="4" t="s">
        <v>23</v>
      </c>
      <c r="N31" s="5" t="s">
        <v>23</v>
      </c>
      <c r="O31" s="8">
        <f>O29+O30</f>
        <v>-20055</v>
      </c>
      <c r="P31" s="2">
        <f>P28</f>
        <v>92.64</v>
      </c>
      <c r="Q31" s="6">
        <f>Q30+Q29</f>
        <v>9424</v>
      </c>
      <c r="R31" s="2" t="s">
        <v>23</v>
      </c>
      <c r="S31" s="2" t="s">
        <v>23</v>
      </c>
      <c r="T31" s="16">
        <f>T28</f>
        <v>3.2211999999999998E-2</v>
      </c>
      <c r="U31" s="2" t="s">
        <v>23</v>
      </c>
    </row>
    <row r="32" spans="1:22" x14ac:dyDescent="0.3">
      <c r="A32" s="28"/>
      <c r="B32" s="29"/>
      <c r="C32" s="29"/>
      <c r="D32" s="29"/>
      <c r="E32" s="29"/>
      <c r="F32" s="29"/>
      <c r="G32" s="29"/>
      <c r="H32" s="29"/>
      <c r="I32" s="29"/>
      <c r="J32" s="31"/>
      <c r="K32" s="32"/>
      <c r="L32" s="32"/>
      <c r="M32" s="36"/>
      <c r="N32" s="35"/>
      <c r="O32" s="28"/>
      <c r="P32" s="36"/>
      <c r="Q32" s="40"/>
      <c r="R32" s="29"/>
      <c r="S32" s="29"/>
      <c r="T32" s="32"/>
      <c r="U32" s="32"/>
      <c r="V32" s="43"/>
    </row>
    <row r="33" spans="9:19" ht="46.8" x14ac:dyDescent="0.3">
      <c r="J33" s="53"/>
      <c r="M33" s="54" t="s">
        <v>91</v>
      </c>
      <c r="R33" s="54" t="s">
        <v>92</v>
      </c>
      <c r="S33" s="54" t="s">
        <v>93</v>
      </c>
    </row>
    <row r="35" spans="9:19" x14ac:dyDescent="0.3">
      <c r="I35" s="52">
        <f>I15+I10+I31+I26+I20</f>
        <v>2090000</v>
      </c>
      <c r="M35" s="52">
        <f>-(M30*G30*(I30/G30)+M29*G29*(I29/G29)+M25*G25*(I25/G25)+M24*G24*(I24/G24)+M23*G23*(I23/G23)+M19*G19*(I19/G19)+M18*G18*(I18/G18)+M14*G14*(I14/G14)+M13*G13*(I13/G13)+M9*G9*(I9/G9)+M7*G7*(I7/G7)+M6*G6*(I6/G6))</f>
        <v>-25239.825000000001</v>
      </c>
      <c r="O35" s="52">
        <f>O15+O10+O31+O26+O20</f>
        <v>-20985.539999999997</v>
      </c>
      <c r="Q35" s="52">
        <f>Q15+Q10+Q31+Q26+Q20</f>
        <v>11051.503095793256</v>
      </c>
      <c r="R35" s="52">
        <f>+Q35+M35</f>
        <v>-14188.321904206745</v>
      </c>
      <c r="S35" s="52">
        <f>M35+(Q35-O35)</f>
        <v>6797.2180957932542</v>
      </c>
    </row>
    <row r="36" spans="9:19" ht="15.6" customHeight="1" x14ac:dyDescent="0.3">
      <c r="O36" s="68" t="s">
        <v>95</v>
      </c>
      <c r="P36" s="68"/>
      <c r="Q36" s="68"/>
      <c r="R36" s="68"/>
      <c r="S36" s="68"/>
    </row>
    <row r="37" spans="9:19" x14ac:dyDescent="0.3">
      <c r="O37" s="68"/>
      <c r="P37" s="68"/>
      <c r="Q37" s="68"/>
      <c r="R37" s="68"/>
      <c r="S37" s="68"/>
    </row>
    <row r="38" spans="9:19" x14ac:dyDescent="0.3">
      <c r="O38" s="68"/>
      <c r="P38" s="68"/>
      <c r="Q38" s="68"/>
      <c r="R38" s="68"/>
      <c r="S38" s="68"/>
    </row>
    <row r="39" spans="9:19" x14ac:dyDescent="0.3">
      <c r="O39" s="68"/>
      <c r="P39" s="68"/>
      <c r="Q39" s="68"/>
      <c r="R39" s="68"/>
      <c r="S39" s="68"/>
    </row>
  </sheetData>
  <mergeCells count="10">
    <mergeCell ref="B1:D1"/>
    <mergeCell ref="M2:N2"/>
    <mergeCell ref="S2:T2"/>
    <mergeCell ref="V6:V7"/>
    <mergeCell ref="V8:V10"/>
    <mergeCell ref="O36:S39"/>
    <mergeCell ref="V13:V14"/>
    <mergeCell ref="V18:V19"/>
    <mergeCell ref="V23:V25"/>
    <mergeCell ref="V29:V30"/>
  </mergeCells>
  <pageMargins left="0.75" right="0.75" top="1" bottom="1" header="0.5" footer="0.5"/>
  <pageSetup paperSize="9"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989F8-C648-4470-815F-F833418B1ECB}">
  <sheetPr>
    <tabColor theme="4"/>
  </sheetPr>
  <dimension ref="B2:BQ81"/>
  <sheetViews>
    <sheetView showGridLines="0" tabSelected="1" topLeftCell="A10" zoomScale="75" zoomScaleNormal="75" workbookViewId="0">
      <selection activeCell="CJ42" sqref="CJ42"/>
    </sheetView>
  </sheetViews>
  <sheetFormatPr defaultColWidth="8.796875" defaultRowHeight="15.6" x14ac:dyDescent="0.3"/>
  <cols>
    <col min="31" max="37" width="21.69921875" customWidth="1"/>
    <col min="39" max="45" width="23.19921875" customWidth="1"/>
    <col min="47" max="53" width="22.796875" customWidth="1"/>
    <col min="55" max="61" width="38.5" customWidth="1"/>
    <col min="63" max="69" width="21.69921875" customWidth="1"/>
  </cols>
  <sheetData>
    <row r="2" spans="2:69" ht="28.8" x14ac:dyDescent="0.55000000000000004">
      <c r="B2" s="80" t="s">
        <v>73</v>
      </c>
      <c r="C2" s="80"/>
      <c r="D2" s="80"/>
      <c r="E2" s="80"/>
      <c r="F2" s="80"/>
      <c r="G2" s="80"/>
      <c r="H2" s="80"/>
      <c r="I2" s="80"/>
      <c r="J2" s="80"/>
      <c r="K2" s="80"/>
      <c r="L2" s="80"/>
      <c r="M2" s="80"/>
      <c r="N2" s="80"/>
      <c r="O2" s="80"/>
      <c r="P2" s="80"/>
      <c r="Q2" s="80"/>
      <c r="R2" s="80"/>
      <c r="S2" s="80"/>
      <c r="T2" s="80"/>
      <c r="U2" s="80"/>
      <c r="V2" s="80"/>
      <c r="W2" s="80"/>
      <c r="X2" s="80"/>
      <c r="Y2" s="80"/>
      <c r="Z2" s="80"/>
      <c r="AA2" s="80"/>
      <c r="AB2" s="80"/>
      <c r="AC2" s="80"/>
      <c r="AE2" s="81" t="s">
        <v>45</v>
      </c>
      <c r="AF2" s="81"/>
      <c r="AG2" s="81"/>
      <c r="AH2" s="81"/>
      <c r="AI2" s="81"/>
      <c r="AJ2" s="81"/>
      <c r="AK2" s="81"/>
      <c r="AM2" s="81" t="s">
        <v>53</v>
      </c>
      <c r="AN2" s="81"/>
      <c r="AO2" s="81"/>
      <c r="AP2" s="81"/>
      <c r="AQ2" s="81"/>
      <c r="AR2" s="81"/>
      <c r="AS2" s="81"/>
      <c r="AU2" s="81" t="s">
        <v>65</v>
      </c>
      <c r="AV2" s="81"/>
      <c r="AW2" s="81"/>
      <c r="AX2" s="81"/>
      <c r="AY2" s="81"/>
      <c r="AZ2" s="81"/>
      <c r="BA2" s="81"/>
      <c r="BC2" s="81" t="s">
        <v>66</v>
      </c>
      <c r="BD2" s="81"/>
      <c r="BE2" s="81"/>
      <c r="BF2" s="81"/>
      <c r="BG2" s="81"/>
      <c r="BH2" s="81"/>
      <c r="BI2" s="81"/>
      <c r="BK2" s="81" t="s">
        <v>75</v>
      </c>
      <c r="BL2" s="81"/>
      <c r="BM2" s="81"/>
      <c r="BN2" s="81"/>
      <c r="BO2" s="81"/>
      <c r="BP2" s="81"/>
      <c r="BQ2" s="81"/>
    </row>
    <row r="3" spans="2:69" ht="37.5" customHeight="1" x14ac:dyDescent="0.3">
      <c r="AE3" s="13"/>
      <c r="AF3" s="13"/>
      <c r="AG3" s="13"/>
      <c r="AH3" s="13"/>
      <c r="AI3" s="13"/>
      <c r="AJ3" s="13"/>
      <c r="AK3" s="13"/>
      <c r="AM3" t="s">
        <v>52</v>
      </c>
    </row>
    <row r="4" spans="2:69" ht="37.5" customHeight="1" x14ac:dyDescent="0.3">
      <c r="AE4" s="13"/>
      <c r="AF4" s="13"/>
      <c r="AG4" s="13"/>
      <c r="AH4" s="13"/>
      <c r="AI4" s="13"/>
      <c r="AJ4" s="13"/>
      <c r="AK4" s="13"/>
    </row>
    <row r="5" spans="2:69" ht="37.5" customHeight="1" x14ac:dyDescent="0.3">
      <c r="AE5" s="13"/>
      <c r="AF5" s="13"/>
      <c r="AG5" s="13"/>
      <c r="AH5" s="13"/>
      <c r="AI5" s="13"/>
      <c r="AJ5" s="13"/>
      <c r="AK5" s="13"/>
    </row>
    <row r="6" spans="2:69" ht="37.5" customHeight="1" x14ac:dyDescent="0.3">
      <c r="AE6" s="13"/>
      <c r="AF6" s="13"/>
      <c r="AG6" s="13"/>
      <c r="AH6" s="13"/>
      <c r="AI6" s="13"/>
      <c r="AJ6" s="13"/>
      <c r="AK6" s="13"/>
    </row>
    <row r="7" spans="2:69" ht="37.5" customHeight="1" x14ac:dyDescent="0.3">
      <c r="AE7" s="13"/>
      <c r="AF7" s="13"/>
      <c r="AG7" s="13"/>
      <c r="AH7" s="13"/>
      <c r="AI7" s="13"/>
      <c r="AJ7" s="13"/>
      <c r="AK7" s="13"/>
    </row>
    <row r="8" spans="2:69" ht="37.5" customHeight="1" x14ac:dyDescent="0.3">
      <c r="AE8" s="13"/>
      <c r="AF8" s="13"/>
      <c r="AG8" s="13"/>
      <c r="AH8" s="13"/>
      <c r="AI8" s="13"/>
      <c r="AJ8" s="13"/>
      <c r="AK8" s="13"/>
    </row>
    <row r="9" spans="2:69" ht="37.5" customHeight="1" x14ac:dyDescent="0.3">
      <c r="AE9" s="13"/>
      <c r="AF9" s="13"/>
      <c r="AG9" s="13"/>
      <c r="AH9" s="13"/>
      <c r="AI9" s="13"/>
      <c r="AJ9" s="13"/>
      <c r="AK9" s="13"/>
    </row>
    <row r="10" spans="2:69" ht="37.5" customHeight="1" x14ac:dyDescent="0.3">
      <c r="AE10" s="13"/>
      <c r="AF10" s="13"/>
      <c r="AG10" s="13"/>
      <c r="AH10" s="13"/>
      <c r="AI10" s="13"/>
      <c r="AJ10" s="13"/>
      <c r="AK10" s="13"/>
    </row>
    <row r="11" spans="2:69" ht="37.5" customHeight="1" x14ac:dyDescent="0.3">
      <c r="AE11" s="13"/>
      <c r="AF11" s="13"/>
      <c r="AG11" s="13"/>
      <c r="AH11" s="13"/>
      <c r="AI11" s="13"/>
      <c r="AJ11" s="13"/>
      <c r="AK11" s="13"/>
      <c r="BK11" s="82" t="s">
        <v>77</v>
      </c>
      <c r="BL11" s="83"/>
      <c r="BM11" s="83"/>
      <c r="BN11" s="83"/>
      <c r="BO11" s="83"/>
      <c r="BP11" s="83"/>
      <c r="BQ11" s="83"/>
    </row>
    <row r="12" spans="2:69" ht="71.25" customHeight="1" x14ac:dyDescent="0.3">
      <c r="AE12" s="84" t="s">
        <v>34</v>
      </c>
      <c r="AF12" s="84"/>
      <c r="AG12" s="84"/>
      <c r="AH12" s="84"/>
      <c r="AI12" s="84"/>
      <c r="AJ12" s="84"/>
      <c r="AK12" s="84"/>
      <c r="AM12" s="85" t="s">
        <v>54</v>
      </c>
      <c r="AN12" s="85"/>
      <c r="AO12" s="85"/>
      <c r="AP12" s="85"/>
      <c r="AQ12" s="85"/>
      <c r="AR12" s="85"/>
      <c r="AS12" s="85"/>
      <c r="BK12" s="83"/>
      <c r="BL12" s="83"/>
      <c r="BM12" s="83"/>
      <c r="BN12" s="83"/>
      <c r="BO12" s="83"/>
      <c r="BP12" s="83"/>
      <c r="BQ12" s="83"/>
    </row>
    <row r="32" spans="31:37" ht="15.75" customHeight="1" x14ac:dyDescent="0.3">
      <c r="AE32" s="80" t="s">
        <v>83</v>
      </c>
      <c r="AF32" s="80"/>
      <c r="AG32" s="80"/>
      <c r="AH32" s="45"/>
      <c r="AI32" s="80" t="s">
        <v>84</v>
      </c>
      <c r="AJ32" s="80"/>
      <c r="AK32" s="80"/>
    </row>
    <row r="33" spans="31:37" ht="15.75" customHeight="1" x14ac:dyDescent="0.3">
      <c r="AE33" s="80"/>
      <c r="AF33" s="80"/>
      <c r="AG33" s="80"/>
      <c r="AH33" s="45"/>
      <c r="AI33" s="80"/>
      <c r="AJ33" s="80"/>
      <c r="AK33" s="80"/>
    </row>
    <row r="34" spans="31:37" ht="15.75" customHeight="1" x14ac:dyDescent="0.3">
      <c r="AE34" s="80"/>
      <c r="AF34" s="80"/>
      <c r="AG34" s="80"/>
      <c r="AH34" s="45"/>
      <c r="AI34" s="80"/>
      <c r="AJ34" s="80"/>
      <c r="AK34" s="80"/>
    </row>
    <row r="35" spans="31:37" ht="15.75" customHeight="1" x14ac:dyDescent="0.3">
      <c r="AE35" s="45"/>
      <c r="AF35" s="45"/>
      <c r="AG35" s="45"/>
      <c r="AH35" s="45"/>
    </row>
    <row r="80" spans="31:38" x14ac:dyDescent="0.3">
      <c r="AE80" s="79" t="s">
        <v>71</v>
      </c>
      <c r="AF80" s="79"/>
      <c r="AG80" s="79"/>
      <c r="AH80" s="79"/>
      <c r="AI80" s="79" t="s">
        <v>72</v>
      </c>
      <c r="AJ80" s="79"/>
      <c r="AK80" s="79"/>
      <c r="AL80" s="79"/>
    </row>
    <row r="81" spans="31:38" x14ac:dyDescent="0.3">
      <c r="AE81" s="79"/>
      <c r="AF81" s="79"/>
      <c r="AG81" s="79"/>
      <c r="AH81" s="79"/>
      <c r="AI81" s="79"/>
      <c r="AJ81" s="79"/>
      <c r="AK81" s="79"/>
      <c r="AL81" s="79"/>
    </row>
  </sheetData>
  <mergeCells count="13">
    <mergeCell ref="AE80:AH81"/>
    <mergeCell ref="AI80:AL81"/>
    <mergeCell ref="B2:AC2"/>
    <mergeCell ref="BK2:BQ2"/>
    <mergeCell ref="BK11:BQ12"/>
    <mergeCell ref="AE32:AG34"/>
    <mergeCell ref="AI32:AK34"/>
    <mergeCell ref="AU2:BA2"/>
    <mergeCell ref="BC2:BI2"/>
    <mergeCell ref="AE2:AK2"/>
    <mergeCell ref="AE12:AK12"/>
    <mergeCell ref="AM2:AS2"/>
    <mergeCell ref="AM12:AS12"/>
  </mergeCells>
  <hyperlinks>
    <hyperlink ref="AE12" r:id="rId1" display="https://www.macworld.com/article/2393967/iphone-17-release-date-specs-features-rumors.html" xr:uid="{B9361664-6C04-4495-A2D9-B60AC561D3A5}"/>
    <hyperlink ref="AM12" r:id="rId2" display="https://www.reuters.com/business/autos-transportation/musk-says-tesla-is-track-launch-robotaxi-trial-austin-texas-by-end-june-2025-05-20/" xr:uid="{8189A0CA-0C61-4678-8839-A1C646B82000}"/>
    <hyperlink ref="BK11" r:id="rId3" display="https://www.reuters.com/business/japans-super-long-bond-yields-soar-records-market-frets-about-demand-2025-05-20/?utm_source=chatgpt.com" xr:uid="{122ED821-C8DB-4660-A9CC-AF289597170E}"/>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Trading recap</vt:lpstr>
      <vt:lpstr>Elements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Doulcet</dc:creator>
  <cp:lastModifiedBy>Eliot Partouche</cp:lastModifiedBy>
  <dcterms:created xsi:type="dcterms:W3CDTF">2017-03-11T11:31:10Z</dcterms:created>
  <dcterms:modified xsi:type="dcterms:W3CDTF">2026-01-20T17:44:55Z</dcterms:modified>
</cp:coreProperties>
</file>