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5" windowHeight="12315"/>
  </bookViews>
  <sheets>
    <sheet name="PTeori Integrasi" sheetId="3" r:id="rId1"/>
    <sheet name="PTerapan Integrasi" sheetId="4" r:id="rId2"/>
    <sheet name="PTeori RegresiB" sheetId="1" r:id="rId3"/>
    <sheet name="PTerapan RegresiB" sheetId="2" r:id="rId4"/>
  </sheets>
  <calcPr calcId="144525"/>
</workbook>
</file>

<file path=xl/sharedStrings.xml><?xml version="1.0" encoding="utf-8"?>
<sst xmlns="http://schemas.openxmlformats.org/spreadsheetml/2006/main" count="213" uniqueCount="115">
  <si>
    <t>X</t>
  </si>
  <si>
    <t>F ' (X)</t>
  </si>
  <si>
    <t>n</t>
  </si>
  <si>
    <t>F ' (X) *2</t>
  </si>
  <si>
    <t>F'(x)</t>
  </si>
  <si>
    <t>2x+10</t>
  </si>
  <si>
    <t>Analitik</t>
  </si>
  <si>
    <t>F(x)</t>
  </si>
  <si>
    <t>x^2+10+C</t>
  </si>
  <si>
    <t>X= 1-3</t>
  </si>
  <si>
    <t>METODE RIEMANN</t>
  </si>
  <si>
    <t>L=L0+L1+L2+Ln</t>
  </si>
  <si>
    <t>F(3)-F(1)=</t>
  </si>
  <si>
    <t>(3^2+10*3)-(1^2+10*1)</t>
  </si>
  <si>
    <t>=</t>
  </si>
  <si>
    <t>a=</t>
  </si>
  <si>
    <t>b=</t>
  </si>
  <si>
    <t>N=</t>
  </si>
  <si>
    <t>h=</t>
  </si>
  <si>
    <t>JAWABAN</t>
  </si>
  <si>
    <t>L=</t>
  </si>
  <si>
    <t>e=</t>
  </si>
  <si>
    <t>%</t>
  </si>
  <si>
    <t>METODE TRAPEZOID</t>
  </si>
  <si>
    <t>Sigma</t>
  </si>
  <si>
    <t>TRAPEZOID</t>
  </si>
  <si>
    <t>Detik ke-</t>
  </si>
  <si>
    <r>
      <t>Kecepatan mobil</t>
    </r>
    <r>
      <rPr>
        <i/>
        <sz val="11"/>
        <color rgb="FF000000"/>
        <rFont val="Calibri"/>
        <charset val="134"/>
        <scheme val="minor"/>
      </rPr>
      <t xml:space="preserve"> </t>
    </r>
    <r>
      <rPr>
        <sz val="11"/>
        <color rgb="FF000000"/>
        <rFont val="Calibri"/>
        <charset val="134"/>
        <scheme val="minor"/>
      </rPr>
      <t>(dalam satuan km/jam)</t>
    </r>
  </si>
  <si>
    <t>Soal 1</t>
  </si>
  <si>
    <t>b-a/n</t>
  </si>
  <si>
    <t>Y</t>
  </si>
  <si>
    <t>F ' (X) m/detik</t>
  </si>
  <si>
    <t>Posisi</t>
  </si>
  <si>
    <t>Soal 2</t>
  </si>
  <si>
    <t>Interpolasi linear</t>
  </si>
  <si>
    <t xml:space="preserve">X= </t>
  </si>
  <si>
    <t>4 &amp; 7</t>
  </si>
  <si>
    <t>detik</t>
  </si>
  <si>
    <t>X*=</t>
  </si>
  <si>
    <t>Y*=</t>
  </si>
  <si>
    <t>m</t>
  </si>
  <si>
    <t>contoh nilai aktual=</t>
  </si>
  <si>
    <t>Interpolasi Kuadratik</t>
  </si>
  <si>
    <t>mengambil titik 4 &amp; 5 &amp; 6</t>
  </si>
  <si>
    <t>x0</t>
  </si>
  <si>
    <t>y0</t>
  </si>
  <si>
    <t>x1</t>
  </si>
  <si>
    <t>y1</t>
  </si>
  <si>
    <t>x2</t>
  </si>
  <si>
    <t>y2</t>
  </si>
  <si>
    <t>nilai a0=</t>
  </si>
  <si>
    <t>nilai a1=</t>
  </si>
  <si>
    <t>nilai a2=</t>
  </si>
  <si>
    <t>nilai x*=</t>
  </si>
  <si>
    <t>nilai x(5.5)=</t>
  </si>
  <si>
    <t>DATA ALGORITMA REGRESI BERGANDA</t>
  </si>
  <si>
    <t>X1^2</t>
  </si>
  <si>
    <t>X2^2</t>
  </si>
  <si>
    <t>X1*X2</t>
  </si>
  <si>
    <t>X1*Y</t>
  </si>
  <si>
    <t>X2*Y</t>
  </si>
  <si>
    <t>Y^2</t>
  </si>
  <si>
    <r>
      <rPr>
        <b/>
        <sz val="8"/>
        <color rgb="FFFFFFFF"/>
        <rFont val="Calibri"/>
        <charset val="134"/>
        <scheme val="minor"/>
      </rPr>
      <t>Jarak (km)</t>
    </r>
    <r>
      <rPr>
        <b/>
        <sz val="11"/>
        <color rgb="FFFFFFFF"/>
        <rFont val="Calibri"/>
        <charset val="134"/>
        <scheme val="minor"/>
      </rPr>
      <t xml:space="preserve">
</t>
    </r>
    <r>
      <rPr>
        <b/>
        <sz val="14"/>
        <color rgb="FFFFFFFF"/>
        <rFont val="Calibri"/>
        <charset val="134"/>
        <scheme val="minor"/>
      </rPr>
      <t>X1</t>
    </r>
  </si>
  <si>
    <r>
      <rPr>
        <b/>
        <sz val="8"/>
        <color rgb="FFFFFFFF"/>
        <rFont val="Calibri"/>
        <charset val="134"/>
        <scheme val="minor"/>
      </rPr>
      <t xml:space="preserve">Banyak persimpangan
</t>
    </r>
    <r>
      <rPr>
        <b/>
        <sz val="14"/>
        <color rgb="FFFFFFFF"/>
        <rFont val="Calibri"/>
        <charset val="134"/>
        <scheme val="minor"/>
      </rPr>
      <t>X2</t>
    </r>
  </si>
  <si>
    <r>
      <rPr>
        <b/>
        <sz val="8"/>
        <color rgb="FFFFFFFF"/>
        <rFont val="Calibri"/>
        <charset val="134"/>
        <scheme val="minor"/>
      </rPr>
      <t xml:space="preserve">Waktu tempuh (menit)
</t>
    </r>
    <r>
      <rPr>
        <b/>
        <sz val="14"/>
        <color rgb="FFFFFFFF"/>
        <rFont val="Calibri"/>
        <charset val="134"/>
        <scheme val="minor"/>
      </rPr>
      <t>Y</t>
    </r>
  </si>
  <si>
    <t>Jarak^2</t>
  </si>
  <si>
    <t>Banyak 
Persimpangan^2</t>
  </si>
  <si>
    <t>Jarak * Banyak 
Persimpangan</t>
  </si>
  <si>
    <t>Jarak*waktu
tempuh</t>
  </si>
  <si>
    <t>Banyak 
persimpangan
*waktu tempuh</t>
  </si>
  <si>
    <t>Waktu tempuh^2</t>
  </si>
  <si>
    <t>SigmaX1</t>
  </si>
  <si>
    <t>SigmaX2</t>
  </si>
  <si>
    <t>SigmaY</t>
  </si>
  <si>
    <t>SigmaX1^2</t>
  </si>
  <si>
    <t>SigmaX2^2</t>
  </si>
  <si>
    <t>SigmaX1*X2</t>
  </si>
  <si>
    <t>SigmaX1Y</t>
  </si>
  <si>
    <t>SigmaX2Y</t>
  </si>
  <si>
    <t>SigmaY^2</t>
  </si>
  <si>
    <t>METODE CRAMMER</t>
  </si>
  <si>
    <t xml:space="preserve">Matriks A </t>
  </si>
  <si>
    <t>X1</t>
  </si>
  <si>
    <t>X2</t>
  </si>
  <si>
    <t>Determinan A</t>
  </si>
  <si>
    <t>b0</t>
  </si>
  <si>
    <t>b1</t>
  </si>
  <si>
    <t>b2</t>
  </si>
  <si>
    <t>A</t>
  </si>
  <si>
    <t>B</t>
  </si>
  <si>
    <t>C</t>
  </si>
  <si>
    <t>Matriks A'b0</t>
  </si>
  <si>
    <t>Determinan A'b0</t>
  </si>
  <si>
    <t>b0=</t>
  </si>
  <si>
    <t>Matriks A'b1</t>
  </si>
  <si>
    <t>Determinan A'b1</t>
  </si>
  <si>
    <t>b1=</t>
  </si>
  <si>
    <t>Y=</t>
  </si>
  <si>
    <t>2.6196 + 1.4367 X1 + 0.7667 X2</t>
  </si>
  <si>
    <t>Pertanyaan jika  X1 = 20, X2 = 8</t>
  </si>
  <si>
    <t>Matriks A'b2</t>
  </si>
  <si>
    <t>Menit</t>
  </si>
  <si>
    <t>Determinan A'b2</t>
  </si>
  <si>
    <t>b2=</t>
  </si>
  <si>
    <t>Matriks A Invers</t>
  </si>
  <si>
    <t>B=A^-1*C</t>
  </si>
  <si>
    <t>AB=C</t>
  </si>
  <si>
    <t>?</t>
  </si>
  <si>
    <t>Ijin bertanya, saat persamaan matriks invers ini untuk apa ? dan bagaimana cara AB=C, B=^A-1*C</t>
  </si>
  <si>
    <r>
      <t xml:space="preserve"># core CPU
</t>
    </r>
    <r>
      <rPr>
        <b/>
        <sz val="16"/>
        <color rgb="FFFFFFFF"/>
        <rFont val="Calibri"/>
        <charset val="134"/>
        <scheme val="minor"/>
      </rPr>
      <t>X1</t>
    </r>
  </si>
  <si>
    <r>
      <t xml:space="preserve">Alokasi RAM (GB)
</t>
    </r>
    <r>
      <rPr>
        <b/>
        <sz val="16"/>
        <color rgb="FFFFFFFF"/>
        <rFont val="Calibri"/>
        <charset val="134"/>
        <scheme val="minor"/>
      </rPr>
      <t>X2</t>
    </r>
  </si>
  <si>
    <r>
      <t xml:space="preserve">Lama Proses Rendering (jam)
</t>
    </r>
    <r>
      <rPr>
        <b/>
        <sz val="16"/>
        <color rgb="FFFFFFFF"/>
        <rFont val="Calibri"/>
        <charset val="134"/>
        <scheme val="minor"/>
      </rPr>
      <t>Y</t>
    </r>
  </si>
  <si>
    <t>Y= -1.929+0.8463 X1 +0.0124 X2</t>
  </si>
  <si>
    <t>Pertanyaan jika  X1 = 12, X2 = 24</t>
  </si>
  <si>
    <t>Jam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</si>
</sst>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1"/>
      <color rgb="FFFFFFFF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8"/>
      <color rgb="FFFFFF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6"/>
      <color rgb="FFFFFFFF"/>
      <name val="Calibri"/>
      <charset val="134"/>
      <scheme val="minor"/>
    </font>
    <font>
      <b/>
      <sz val="14"/>
      <color rgb="FFFFFFFF"/>
      <name val="Calibri"/>
      <charset val="134"/>
      <scheme val="minor"/>
    </font>
    <font>
      <i/>
      <sz val="11"/>
      <color rgb="FF000000"/>
      <name val="Calibri"/>
      <charset val="134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0DEEF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FF7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CDD4EA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49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FFFFFF"/>
      </left>
      <right style="thick">
        <color auto="1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auto="1"/>
      </right>
      <top style="thick">
        <color rgb="FFFFFFFF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9" fillId="0" borderId="47" applyNumberFormat="0" applyFill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0" borderId="46" applyNumberFormat="0" applyFill="0" applyAlignment="0" applyProtection="0">
      <alignment vertical="center"/>
    </xf>
    <xf numFmtId="0" fontId="23" fillId="46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0" fillId="30" borderId="45" applyNumberFormat="0" applyFont="0" applyAlignment="0" applyProtection="0">
      <alignment vertical="center"/>
    </xf>
    <xf numFmtId="0" fontId="17" fillId="29" borderId="4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46" borderId="44" applyNumberFormat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16" fillId="0" borderId="4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4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4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26" borderId="4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5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5" fillId="5" borderId="2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right" vertical="center" wrapText="1"/>
    </xf>
    <xf numFmtId="0" fontId="5" fillId="7" borderId="2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right" vertical="center" wrapText="1"/>
    </xf>
    <xf numFmtId="0" fontId="0" fillId="8" borderId="0" xfId="0" applyFill="1" applyAlignment="1">
      <alignment horizontal="center" vertical="center"/>
    </xf>
    <xf numFmtId="0" fontId="0" fillId="9" borderId="4" xfId="0" applyFill="1" applyBorder="1">
      <alignment vertical="center"/>
    </xf>
    <xf numFmtId="0" fontId="0" fillId="10" borderId="4" xfId="0" applyFill="1" applyBorder="1">
      <alignment vertical="center"/>
    </xf>
    <xf numFmtId="0" fontId="0" fillId="9" borderId="5" xfId="0" applyFill="1" applyBorder="1">
      <alignment vertical="center"/>
    </xf>
    <xf numFmtId="0" fontId="0" fillId="10" borderId="5" xfId="0" applyFill="1" applyBorder="1">
      <alignment vertical="center"/>
    </xf>
    <xf numFmtId="0" fontId="6" fillId="11" borderId="6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>
      <alignment vertical="center"/>
    </xf>
    <xf numFmtId="0" fontId="0" fillId="0" borderId="0" xfId="0" applyBorder="1">
      <alignment vertical="center"/>
    </xf>
    <xf numFmtId="0" fontId="0" fillId="8" borderId="10" xfId="0" applyFill="1" applyBorder="1">
      <alignment vertical="center"/>
    </xf>
    <xf numFmtId="0" fontId="0" fillId="0" borderId="11" xfId="0" applyBorder="1">
      <alignment vertical="center"/>
    </xf>
    <xf numFmtId="0" fontId="0" fillId="12" borderId="5" xfId="0" applyFill="1" applyBorder="1">
      <alignment vertical="center"/>
    </xf>
    <xf numFmtId="0" fontId="0" fillId="0" borderId="12" xfId="0" applyBorder="1">
      <alignment vertical="center"/>
    </xf>
    <xf numFmtId="0" fontId="0" fillId="10" borderId="13" xfId="0" applyFill="1" applyBorder="1">
      <alignment vertical="center"/>
    </xf>
    <xf numFmtId="0" fontId="0" fillId="13" borderId="13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14" borderId="15" xfId="0" applyFill="1" applyBorder="1">
      <alignment vertical="center"/>
    </xf>
    <xf numFmtId="0" fontId="0" fillId="15" borderId="15" xfId="0" applyFill="1" applyBorder="1">
      <alignment vertical="center"/>
    </xf>
    <xf numFmtId="0" fontId="0" fillId="16" borderId="15" xfId="0" applyFill="1" applyBorder="1">
      <alignment vertical="center"/>
    </xf>
    <xf numFmtId="0" fontId="0" fillId="0" borderId="5" xfId="0" applyBorder="1">
      <alignment vertical="center"/>
    </xf>
    <xf numFmtId="0" fontId="0" fillId="14" borderId="4" xfId="0" applyFill="1" applyBorder="1">
      <alignment vertical="center"/>
    </xf>
    <xf numFmtId="0" fontId="0" fillId="17" borderId="5" xfId="0" applyFill="1" applyBorder="1">
      <alignment vertical="center"/>
    </xf>
    <xf numFmtId="0" fontId="0" fillId="11" borderId="5" xfId="0" applyFill="1" applyBorder="1">
      <alignment vertical="center"/>
    </xf>
    <xf numFmtId="0" fontId="0" fillId="13" borderId="5" xfId="0" applyFill="1" applyBorder="1">
      <alignment vertical="center"/>
    </xf>
    <xf numFmtId="0" fontId="0" fillId="14" borderId="5" xfId="0" applyFill="1" applyBorder="1">
      <alignment vertical="center"/>
    </xf>
    <xf numFmtId="0" fontId="0" fillId="18" borderId="5" xfId="0" applyFill="1" applyBorder="1">
      <alignment vertical="center"/>
    </xf>
    <xf numFmtId="0" fontId="6" fillId="11" borderId="16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10" borderId="17" xfId="0" applyFill="1" applyBorder="1">
      <alignment vertical="center"/>
    </xf>
    <xf numFmtId="0" fontId="1" fillId="19" borderId="15" xfId="0" applyFont="1" applyFill="1" applyBorder="1">
      <alignment vertical="center"/>
    </xf>
    <xf numFmtId="0" fontId="0" fillId="13" borderId="17" xfId="0" applyFill="1" applyBorder="1">
      <alignment vertical="center"/>
    </xf>
    <xf numFmtId="0" fontId="0" fillId="11" borderId="13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>
      <alignment vertical="center"/>
    </xf>
    <xf numFmtId="0" fontId="1" fillId="0" borderId="0" xfId="0" applyFont="1">
      <alignment vertical="center"/>
    </xf>
    <xf numFmtId="0" fontId="0" fillId="15" borderId="5" xfId="0" applyFill="1" applyBorder="1">
      <alignment vertical="center"/>
    </xf>
    <xf numFmtId="0" fontId="0" fillId="16" borderId="5" xfId="0" applyFill="1" applyBorder="1">
      <alignment vertical="center"/>
    </xf>
    <xf numFmtId="0" fontId="0" fillId="20" borderId="5" xfId="0" applyFill="1" applyBorder="1">
      <alignment vertical="center"/>
    </xf>
    <xf numFmtId="0" fontId="6" fillId="11" borderId="7" xfId="0" applyFont="1" applyFill="1" applyBorder="1" applyAlignment="1">
      <alignment horizontal="center" vertical="center"/>
    </xf>
    <xf numFmtId="0" fontId="6" fillId="11" borderId="1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7" fillId="0" borderId="23" xfId="0" applyFont="1" applyBorder="1" applyAlignment="1">
      <alignment horizontal="center" wrapText="1" readingOrder="1"/>
    </xf>
    <xf numFmtId="0" fontId="8" fillId="0" borderId="24" xfId="0" applyFont="1" applyBorder="1" applyAlignment="1">
      <alignment horizontal="center" wrapText="1" readingOrder="1"/>
    </xf>
    <xf numFmtId="0" fontId="0" fillId="0" borderId="25" xfId="0" applyBorder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right" vertical="center" wrapText="1"/>
    </xf>
    <xf numFmtId="0" fontId="4" fillId="6" borderId="2" xfId="0" applyFont="1" applyFill="1" applyBorder="1" applyAlignment="1">
      <alignment horizontal="right" vertical="center" wrapText="1"/>
    </xf>
    <xf numFmtId="0" fontId="4" fillId="6" borderId="26" xfId="0" applyFont="1" applyFill="1" applyBorder="1" applyAlignment="1">
      <alignment horizontal="right" vertical="center" wrapText="1"/>
    </xf>
    <xf numFmtId="0" fontId="6" fillId="11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8" fillId="0" borderId="27" xfId="0" applyFont="1" applyBorder="1" applyAlignment="1">
      <alignment horizontal="center" wrapText="1" readingOrder="1"/>
    </xf>
    <xf numFmtId="0" fontId="9" fillId="2" borderId="28" xfId="0" applyFont="1" applyFill="1" applyBorder="1" applyAlignment="1">
      <alignment horizontal="center" vertical="center" wrapText="1"/>
    </xf>
    <xf numFmtId="0" fontId="0" fillId="0" borderId="27" xfId="0" applyNumberFormat="1" applyBorder="1">
      <alignment vertical="center"/>
    </xf>
    <xf numFmtId="0" fontId="0" fillId="0" borderId="5" xfId="0" applyBorder="1" applyAlignment="1">
      <alignment vertical="center" wrapText="1"/>
    </xf>
    <xf numFmtId="0" fontId="4" fillId="4" borderId="28" xfId="0" applyFont="1" applyFill="1" applyBorder="1" applyAlignment="1">
      <alignment horizontal="right" vertical="center" wrapText="1"/>
    </xf>
    <xf numFmtId="0" fontId="0" fillId="0" borderId="25" xfId="0" applyNumberFormat="1" applyBorder="1">
      <alignment vertical="center"/>
    </xf>
    <xf numFmtId="0" fontId="4" fillId="6" borderId="28" xfId="0" applyFont="1" applyFill="1" applyBorder="1" applyAlignment="1">
      <alignment horizontal="right" vertical="center" wrapText="1"/>
    </xf>
    <xf numFmtId="0" fontId="4" fillId="6" borderId="29" xfId="0" applyFont="1" applyFill="1" applyBorder="1" applyAlignment="1">
      <alignment horizontal="right" vertical="center" wrapText="1"/>
    </xf>
    <xf numFmtId="0" fontId="0" fillId="13" borderId="27" xfId="0" applyFill="1" applyBorder="1">
      <alignment vertical="center"/>
    </xf>
    <xf numFmtId="0" fontId="1" fillId="0" borderId="0" xfId="0" applyFont="1" applyAlignment="1">
      <alignment horizontal="right" vertical="center"/>
    </xf>
    <xf numFmtId="0" fontId="0" fillId="11" borderId="30" xfId="0" applyFill="1" applyBorder="1">
      <alignment vertical="center"/>
    </xf>
    <xf numFmtId="0" fontId="0" fillId="0" borderId="2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1" xfId="0" applyBorder="1">
      <alignment vertical="center"/>
    </xf>
    <xf numFmtId="0" fontId="0" fillId="15" borderId="27" xfId="0" applyFill="1" applyBorder="1">
      <alignment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20" xfId="0" applyFont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1" borderId="2" xfId="0" applyFont="1" applyFill="1" applyBorder="1" applyAlignment="1">
      <alignment vertical="center" wrapText="1"/>
    </xf>
    <xf numFmtId="0" fontId="4" fillId="21" borderId="2" xfId="0" applyFont="1" applyFill="1" applyBorder="1" applyAlignment="1">
      <alignment horizontal="center" vertical="center" wrapText="1"/>
    </xf>
    <xf numFmtId="0" fontId="1" fillId="0" borderId="5" xfId="0" applyFont="1" applyBorder="1">
      <alignment vertical="center"/>
    </xf>
    <xf numFmtId="0" fontId="6" fillId="11" borderId="7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1" fillId="22" borderId="27" xfId="0" applyFont="1" applyFill="1" applyBorder="1">
      <alignment vertical="center"/>
    </xf>
    <xf numFmtId="0" fontId="1" fillId="10" borderId="23" xfId="0" applyFont="1" applyFill="1" applyBorder="1">
      <alignment vertical="center"/>
    </xf>
    <xf numFmtId="0" fontId="0" fillId="0" borderId="4" xfId="0" applyBorder="1">
      <alignment vertical="center"/>
    </xf>
    <xf numFmtId="0" fontId="4" fillId="21" borderId="5" xfId="0" applyFont="1" applyFill="1" applyBorder="1" applyAlignment="1">
      <alignment horizontal="center" vertical="center" wrapText="1"/>
    </xf>
    <xf numFmtId="0" fontId="4" fillId="21" borderId="32" xfId="0" applyFont="1" applyFill="1" applyBorder="1" applyAlignment="1">
      <alignment horizontal="center" vertical="center" wrapText="1"/>
    </xf>
    <xf numFmtId="0" fontId="0" fillId="0" borderId="23" xfId="0" applyBorder="1">
      <alignment vertical="center"/>
    </xf>
    <xf numFmtId="0" fontId="4" fillId="21" borderId="15" xfId="0" applyFont="1" applyFill="1" applyBorder="1" applyAlignment="1">
      <alignment horizontal="center" vertical="center" wrapText="1"/>
    </xf>
    <xf numFmtId="0" fontId="0" fillId="0" borderId="25" xfId="0" applyBorder="1">
      <alignment vertical="center"/>
    </xf>
    <xf numFmtId="0" fontId="0" fillId="9" borderId="24" xfId="0" applyFill="1" applyBorder="1" applyAlignment="1">
      <alignment horizontal="right" vertical="center"/>
    </xf>
    <xf numFmtId="0" fontId="0" fillId="9" borderId="24" xfId="0" applyFill="1" applyBorder="1">
      <alignment vertical="center"/>
    </xf>
    <xf numFmtId="0" fontId="0" fillId="0" borderId="33" xfId="0" applyBorder="1">
      <alignment vertical="center"/>
    </xf>
    <xf numFmtId="0" fontId="0" fillId="0" borderId="0" xfId="0" applyAlignment="1">
      <alignment horizontal="right" vertical="center"/>
    </xf>
    <xf numFmtId="0" fontId="0" fillId="9" borderId="23" xfId="0" applyFill="1" applyBorder="1" applyAlignment="1">
      <alignment horizontal="right" vertical="center"/>
    </xf>
    <xf numFmtId="0" fontId="1" fillId="9" borderId="24" xfId="0" applyFont="1" applyFill="1" applyBorder="1" applyAlignment="1">
      <alignment horizontal="right" vertical="center"/>
    </xf>
    <xf numFmtId="0" fontId="1" fillId="9" borderId="24" xfId="0" applyFont="1" applyFill="1" applyBorder="1">
      <alignment vertical="center"/>
    </xf>
    <xf numFmtId="0" fontId="1" fillId="9" borderId="27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9" borderId="34" xfId="0" applyFont="1" applyFill="1" applyBorder="1" applyAlignment="1">
      <alignment horizontal="right" vertical="center"/>
    </xf>
    <xf numFmtId="0" fontId="1" fillId="9" borderId="35" xfId="0" applyFont="1" applyFill="1" applyBorder="1">
      <alignment vertical="center"/>
    </xf>
    <xf numFmtId="0" fontId="1" fillId="0" borderId="34" xfId="0" applyFont="1" applyBorder="1" applyAlignment="1">
      <alignment horizontal="right" vertical="center"/>
    </xf>
    <xf numFmtId="0" fontId="1" fillId="0" borderId="34" xfId="0" applyFont="1" applyBorder="1">
      <alignment vertical="center"/>
    </xf>
    <xf numFmtId="0" fontId="1" fillId="0" borderId="5" xfId="0" applyFont="1" applyBorder="1" applyAlignment="1">
      <alignment horizontal="right" vertical="center"/>
    </xf>
    <xf numFmtId="0" fontId="1" fillId="0" borderId="5" xfId="0" applyFont="1" applyBorder="1">
      <alignment vertical="center"/>
    </xf>
    <xf numFmtId="0" fontId="1" fillId="23" borderId="5" xfId="0" applyFont="1" applyFill="1" applyBorder="1" applyAlignment="1">
      <alignment vertical="center" wrapText="1"/>
    </xf>
    <xf numFmtId="0" fontId="1" fillId="23" borderId="5" xfId="0" applyFont="1" applyFill="1" applyBorder="1">
      <alignment vertical="center"/>
    </xf>
    <xf numFmtId="0" fontId="1" fillId="24" borderId="5" xfId="0" applyFont="1" applyFill="1" applyBorder="1">
      <alignment vertical="center"/>
    </xf>
    <xf numFmtId="0" fontId="1" fillId="14" borderId="5" xfId="0" applyFont="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6" fontId="1" fillId="0" borderId="0" xfId="0" applyNumberFormat="1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9" borderId="5" xfId="0" applyFont="1" applyFill="1" applyBorder="1" applyAlignment="1">
      <alignment horizontal="center" vertical="center"/>
    </xf>
    <xf numFmtId="0" fontId="0" fillId="0" borderId="12" xfId="0" applyBorder="1" applyAlignment="1">
      <alignment horizontal="right" vertical="center"/>
    </xf>
    <xf numFmtId="0" fontId="0" fillId="9" borderId="0" xfId="0" applyFill="1" applyBorder="1">
      <alignment vertical="center"/>
    </xf>
    <xf numFmtId="0" fontId="0" fillId="0" borderId="8" xfId="0" applyBorder="1">
      <alignment vertical="center"/>
    </xf>
    <xf numFmtId="0" fontId="0" fillId="0" borderId="36" xfId="0" applyBorder="1" applyAlignment="1">
      <alignment horizontal="right" vertic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left" vertical="center"/>
    </xf>
    <xf numFmtId="0" fontId="1" fillId="14" borderId="5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0" xfId="0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 applyAlignment="1">
      <alignment horizontal="left" vertical="center"/>
    </xf>
    <xf numFmtId="0" fontId="1" fillId="10" borderId="5" xfId="0" applyFont="1" applyFill="1" applyBorder="1">
      <alignment vertical="center"/>
    </xf>
    <xf numFmtId="0" fontId="1" fillId="22" borderId="5" xfId="0" applyFont="1" applyFill="1" applyBorder="1">
      <alignment vertical="center"/>
    </xf>
    <xf numFmtId="0" fontId="1" fillId="9" borderId="5" xfId="0" applyFont="1" applyFill="1" applyBorder="1" applyAlignment="1">
      <alignment horizontal="right" vertical="center"/>
    </xf>
    <xf numFmtId="0" fontId="1" fillId="9" borderId="5" xfId="0" applyFont="1" applyFill="1" applyBorder="1">
      <alignment vertical="center"/>
    </xf>
    <xf numFmtId="0" fontId="1" fillId="14" borderId="4" xfId="0" applyFont="1" applyFill="1" applyBorder="1">
      <alignment vertical="center"/>
    </xf>
    <xf numFmtId="0" fontId="1" fillId="14" borderId="5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'PTeori Integrasi'!$J$1</c:f>
              <c:strCache>
                <c:ptCount val="1"/>
                <c:pt idx="0">
                  <c:v>F ' 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'PTeori Integrasi'!$J$2:$J$102</c:f>
              <c:numCache>
                <c:formatCode>General</c:formatCode>
                <c:ptCount val="101"/>
                <c:pt idx="0">
                  <c:v>12</c:v>
                </c:pt>
                <c:pt idx="1">
                  <c:v>12.04</c:v>
                </c:pt>
                <c:pt idx="2">
                  <c:v>12.08</c:v>
                </c:pt>
                <c:pt idx="3">
                  <c:v>12.12</c:v>
                </c:pt>
                <c:pt idx="4">
                  <c:v>12.16</c:v>
                </c:pt>
                <c:pt idx="5">
                  <c:v>12.2</c:v>
                </c:pt>
                <c:pt idx="6">
                  <c:v>12.24</c:v>
                </c:pt>
                <c:pt idx="7">
                  <c:v>12.28</c:v>
                </c:pt>
                <c:pt idx="8">
                  <c:v>12.32</c:v>
                </c:pt>
                <c:pt idx="9">
                  <c:v>12.36</c:v>
                </c:pt>
                <c:pt idx="10">
                  <c:v>12.4</c:v>
                </c:pt>
                <c:pt idx="11">
                  <c:v>12.44</c:v>
                </c:pt>
                <c:pt idx="12">
                  <c:v>12.48</c:v>
                </c:pt>
                <c:pt idx="13">
                  <c:v>12.52</c:v>
                </c:pt>
                <c:pt idx="14">
                  <c:v>12.56</c:v>
                </c:pt>
                <c:pt idx="15">
                  <c:v>12.6</c:v>
                </c:pt>
                <c:pt idx="16">
                  <c:v>12.64</c:v>
                </c:pt>
                <c:pt idx="17">
                  <c:v>12.68</c:v>
                </c:pt>
                <c:pt idx="18">
                  <c:v>12.72</c:v>
                </c:pt>
                <c:pt idx="19">
                  <c:v>12.76</c:v>
                </c:pt>
                <c:pt idx="20">
                  <c:v>12.8</c:v>
                </c:pt>
                <c:pt idx="21">
                  <c:v>12.84</c:v>
                </c:pt>
                <c:pt idx="22">
                  <c:v>12.88</c:v>
                </c:pt>
                <c:pt idx="23">
                  <c:v>12.92</c:v>
                </c:pt>
                <c:pt idx="24">
                  <c:v>12.96</c:v>
                </c:pt>
                <c:pt idx="25">
                  <c:v>13</c:v>
                </c:pt>
                <c:pt idx="26">
                  <c:v>13.04</c:v>
                </c:pt>
                <c:pt idx="27">
                  <c:v>13.08</c:v>
                </c:pt>
                <c:pt idx="28">
                  <c:v>13.12</c:v>
                </c:pt>
                <c:pt idx="29">
                  <c:v>13.16</c:v>
                </c:pt>
                <c:pt idx="30">
                  <c:v>13.2</c:v>
                </c:pt>
                <c:pt idx="31">
                  <c:v>13.24</c:v>
                </c:pt>
                <c:pt idx="32">
                  <c:v>13.28</c:v>
                </c:pt>
                <c:pt idx="33">
                  <c:v>13.32</c:v>
                </c:pt>
                <c:pt idx="34">
                  <c:v>13.36</c:v>
                </c:pt>
                <c:pt idx="35">
                  <c:v>13.4</c:v>
                </c:pt>
                <c:pt idx="36">
                  <c:v>13.44</c:v>
                </c:pt>
                <c:pt idx="37">
                  <c:v>13.48</c:v>
                </c:pt>
                <c:pt idx="38">
                  <c:v>13.52</c:v>
                </c:pt>
                <c:pt idx="39">
                  <c:v>13.56</c:v>
                </c:pt>
                <c:pt idx="40">
                  <c:v>13.6</c:v>
                </c:pt>
                <c:pt idx="41">
                  <c:v>13.64</c:v>
                </c:pt>
                <c:pt idx="42">
                  <c:v>13.68</c:v>
                </c:pt>
                <c:pt idx="43">
                  <c:v>13.72</c:v>
                </c:pt>
                <c:pt idx="44">
                  <c:v>13.76</c:v>
                </c:pt>
                <c:pt idx="45">
                  <c:v>13.8</c:v>
                </c:pt>
                <c:pt idx="46">
                  <c:v>13.84</c:v>
                </c:pt>
                <c:pt idx="47">
                  <c:v>13.88</c:v>
                </c:pt>
                <c:pt idx="48">
                  <c:v>13.92</c:v>
                </c:pt>
                <c:pt idx="49">
                  <c:v>13.96</c:v>
                </c:pt>
                <c:pt idx="50">
                  <c:v>14</c:v>
                </c:pt>
                <c:pt idx="51">
                  <c:v>14.04</c:v>
                </c:pt>
                <c:pt idx="52">
                  <c:v>14.08</c:v>
                </c:pt>
                <c:pt idx="53">
                  <c:v>14.12</c:v>
                </c:pt>
                <c:pt idx="54">
                  <c:v>14.16</c:v>
                </c:pt>
                <c:pt idx="55">
                  <c:v>14.2</c:v>
                </c:pt>
                <c:pt idx="56">
                  <c:v>14.24</c:v>
                </c:pt>
                <c:pt idx="57">
                  <c:v>14.28</c:v>
                </c:pt>
                <c:pt idx="58">
                  <c:v>14.32</c:v>
                </c:pt>
                <c:pt idx="59">
                  <c:v>14.36</c:v>
                </c:pt>
                <c:pt idx="60">
                  <c:v>14.4</c:v>
                </c:pt>
                <c:pt idx="61">
                  <c:v>14.44</c:v>
                </c:pt>
                <c:pt idx="62">
                  <c:v>14.48</c:v>
                </c:pt>
                <c:pt idx="63">
                  <c:v>14.52</c:v>
                </c:pt>
                <c:pt idx="64">
                  <c:v>14.56</c:v>
                </c:pt>
                <c:pt idx="65">
                  <c:v>14.6</c:v>
                </c:pt>
                <c:pt idx="66">
                  <c:v>14.64</c:v>
                </c:pt>
                <c:pt idx="67">
                  <c:v>14.68</c:v>
                </c:pt>
                <c:pt idx="68">
                  <c:v>14.72</c:v>
                </c:pt>
                <c:pt idx="69">
                  <c:v>14.76</c:v>
                </c:pt>
                <c:pt idx="70">
                  <c:v>14.8</c:v>
                </c:pt>
                <c:pt idx="71">
                  <c:v>14.84</c:v>
                </c:pt>
                <c:pt idx="72">
                  <c:v>14.88</c:v>
                </c:pt>
                <c:pt idx="73">
                  <c:v>14.92</c:v>
                </c:pt>
                <c:pt idx="74">
                  <c:v>14.96</c:v>
                </c:pt>
                <c:pt idx="75">
                  <c:v>15</c:v>
                </c:pt>
                <c:pt idx="76">
                  <c:v>15.04</c:v>
                </c:pt>
                <c:pt idx="77">
                  <c:v>15.08</c:v>
                </c:pt>
                <c:pt idx="78">
                  <c:v>15.12</c:v>
                </c:pt>
                <c:pt idx="79">
                  <c:v>15.16</c:v>
                </c:pt>
                <c:pt idx="80">
                  <c:v>15.2</c:v>
                </c:pt>
                <c:pt idx="81">
                  <c:v>15.24</c:v>
                </c:pt>
                <c:pt idx="82">
                  <c:v>15.28</c:v>
                </c:pt>
                <c:pt idx="83">
                  <c:v>15.32</c:v>
                </c:pt>
                <c:pt idx="84">
                  <c:v>15.36</c:v>
                </c:pt>
                <c:pt idx="85">
                  <c:v>15.4</c:v>
                </c:pt>
                <c:pt idx="86">
                  <c:v>15.44</c:v>
                </c:pt>
                <c:pt idx="87">
                  <c:v>15.48</c:v>
                </c:pt>
                <c:pt idx="88">
                  <c:v>15.52</c:v>
                </c:pt>
                <c:pt idx="89">
                  <c:v>15.56</c:v>
                </c:pt>
                <c:pt idx="90">
                  <c:v>15.6</c:v>
                </c:pt>
                <c:pt idx="91">
                  <c:v>15.64</c:v>
                </c:pt>
                <c:pt idx="92">
                  <c:v>15.68</c:v>
                </c:pt>
                <c:pt idx="93">
                  <c:v>15.72</c:v>
                </c:pt>
                <c:pt idx="94">
                  <c:v>15.76</c:v>
                </c:pt>
                <c:pt idx="95">
                  <c:v>15.8</c:v>
                </c:pt>
                <c:pt idx="96">
                  <c:v>15.84</c:v>
                </c:pt>
                <c:pt idx="97">
                  <c:v>15.88</c:v>
                </c:pt>
                <c:pt idx="98">
                  <c:v>15.92</c:v>
                </c:pt>
                <c:pt idx="99">
                  <c:v>15.96</c:v>
                </c:pt>
                <c:pt idx="100">
                  <c:v>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0996901"/>
        <c:axId val="84788454"/>
      </c:lineChart>
      <c:catAx>
        <c:axId val="94099690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788454"/>
        <c:crosses val="autoZero"/>
        <c:auto val="1"/>
        <c:lblAlgn val="ctr"/>
        <c:lblOffset val="100"/>
        <c:noMultiLvlLbl val="0"/>
      </c:catAx>
      <c:valAx>
        <c:axId val="8478845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099690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Terapan integrasi</a:t>
            </a:r>
          </a:p>
        </c:rich>
      </c:tx>
      <c:layout>
        <c:manualLayout>
          <c:xMode val="edge"/>
          <c:yMode val="edge"/>
          <c:x val="0.398958333333333"/>
          <c:y val="0.024305555555555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'PTerapan Integrasi'!$C$9:$C$19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'PTerapan Integrasi'!$D$9:$D$19</c:f>
              <c:numCache>
                <c:formatCode>General</c:formatCode>
                <c:ptCount val="1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85</c:v>
                </c:pt>
                <c:pt idx="4">
                  <c:v>110</c:v>
                </c:pt>
                <c:pt idx="5">
                  <c:v>130</c:v>
                </c:pt>
                <c:pt idx="6">
                  <c:v>145</c:v>
                </c:pt>
                <c:pt idx="7">
                  <c:v>155</c:v>
                </c:pt>
                <c:pt idx="8">
                  <c:v>165</c:v>
                </c:pt>
                <c:pt idx="9">
                  <c:v>175</c:v>
                </c:pt>
                <c:pt idx="10">
                  <c:v>180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val>
            <c:numRef>
              <c:f>'PTerapan Integrasi'!$E$9:$E$19</c:f>
              <c:numCache>
                <c:formatCode>General</c:formatCode>
                <c:ptCount val="11"/>
                <c:pt idx="0">
                  <c:v>0</c:v>
                </c:pt>
                <c:pt idx="1">
                  <c:v>6.94444444444444</c:v>
                </c:pt>
                <c:pt idx="2">
                  <c:v>6.94444444444444</c:v>
                </c:pt>
                <c:pt idx="3">
                  <c:v>7.87037037037037</c:v>
                </c:pt>
                <c:pt idx="4">
                  <c:v>7.63888888888889</c:v>
                </c:pt>
                <c:pt idx="5">
                  <c:v>7.22222222222222</c:v>
                </c:pt>
                <c:pt idx="6">
                  <c:v>6.71296296296296</c:v>
                </c:pt>
                <c:pt idx="7">
                  <c:v>6.15079365079365</c:v>
                </c:pt>
                <c:pt idx="8">
                  <c:v>5.72916666666667</c:v>
                </c:pt>
                <c:pt idx="9">
                  <c:v>5.40123456790123</c:v>
                </c:pt>
                <c:pt idx="10">
                  <c:v>5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val>
            <c:numRef>
              <c:f>'PTerapan Integrasi'!$F$9:$F$19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814634"/>
        <c:axId val="944989267"/>
      </c:lineChart>
      <c:catAx>
        <c:axId val="4688146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4989267"/>
        <c:crosses val="autoZero"/>
        <c:auto val="1"/>
        <c:lblAlgn val="ctr"/>
        <c:lblOffset val="100"/>
        <c:noMultiLvlLbl val="0"/>
      </c:catAx>
      <c:valAx>
        <c:axId val="9449892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881463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314960</xdr:colOff>
      <xdr:row>26</xdr:row>
      <xdr:rowOff>23495</xdr:rowOff>
    </xdr:from>
    <xdr:to>
      <xdr:col>6</xdr:col>
      <xdr:colOff>353060</xdr:colOff>
      <xdr:row>39</xdr:row>
      <xdr:rowOff>166370</xdr:rowOff>
    </xdr:to>
    <xdr:graphicFrame>
      <xdr:nvGraphicFramePr>
        <xdr:cNvPr id="3" name="Chart 2"/>
        <xdr:cNvGraphicFramePr/>
      </xdr:nvGraphicFramePr>
      <xdr:xfrm>
        <a:off x="1000760" y="518604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161925</xdr:colOff>
      <xdr:row>20</xdr:row>
      <xdr:rowOff>117475</xdr:rowOff>
    </xdr:from>
    <xdr:to>
      <xdr:col>9</xdr:col>
      <xdr:colOff>609600</xdr:colOff>
      <xdr:row>35</xdr:row>
      <xdr:rowOff>79375</xdr:rowOff>
    </xdr:to>
    <xdr:graphicFrame>
      <xdr:nvGraphicFramePr>
        <xdr:cNvPr id="2" name="Chart 1"/>
        <xdr:cNvGraphicFramePr/>
      </xdr:nvGraphicFramePr>
      <xdr:xfrm>
        <a:off x="3905250" y="4451350"/>
        <a:ext cx="4848225" cy="2838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05"/>
  <sheetViews>
    <sheetView tabSelected="1" zoomScale="85" zoomScaleNormal="85" topLeftCell="C1" workbookViewId="0">
      <selection activeCell="H11" sqref="H11"/>
    </sheetView>
  </sheetViews>
  <sheetFormatPr defaultColWidth="9" defaultRowHeight="14.25"/>
  <cols>
    <col min="3" max="14" width="12.625"/>
  </cols>
  <sheetData>
    <row r="1" ht="15.75" spans="9:12">
      <c r="I1" s="151" t="s">
        <v>0</v>
      </c>
      <c r="J1" s="128" t="s">
        <v>1</v>
      </c>
      <c r="K1" s="152" t="s">
        <v>2</v>
      </c>
      <c r="L1" s="129" t="s">
        <v>3</v>
      </c>
    </row>
    <row r="2" ht="15.75" spans="2:12">
      <c r="B2" s="47"/>
      <c r="C2" s="1" t="s">
        <v>4</v>
      </c>
      <c r="D2" s="1" t="s">
        <v>5</v>
      </c>
      <c r="I2" s="102">
        <v>1</v>
      </c>
      <c r="J2" s="102">
        <f>2*I2+10</f>
        <v>12</v>
      </c>
      <c r="K2" s="102">
        <v>0</v>
      </c>
      <c r="L2" s="102">
        <v>12</v>
      </c>
    </row>
    <row r="3" ht="15.75" spans="2:12">
      <c r="B3" s="1" t="s">
        <v>6</v>
      </c>
      <c r="C3" s="1" t="s">
        <v>7</v>
      </c>
      <c r="D3" s="1" t="s">
        <v>8</v>
      </c>
      <c r="I3" s="102">
        <f>I2+0.02</f>
        <v>1.02</v>
      </c>
      <c r="J3" s="102">
        <f t="shared" ref="J3:J34" si="0">2*I3+10</f>
        <v>12.04</v>
      </c>
      <c r="K3" s="102">
        <v>1</v>
      </c>
      <c r="L3" s="102">
        <f>2*J3</f>
        <v>24.08</v>
      </c>
    </row>
    <row r="4" ht="15.75" spans="2:12">
      <c r="B4" s="47"/>
      <c r="C4" s="1" t="s">
        <v>9</v>
      </c>
      <c r="D4" s="136"/>
      <c r="I4" s="102">
        <f t="shared" ref="I4:I35" si="1">I3+0.02</f>
        <v>1.04</v>
      </c>
      <c r="J4" s="102">
        <f t="shared" si="0"/>
        <v>12.08</v>
      </c>
      <c r="K4" s="102">
        <v>2</v>
      </c>
      <c r="L4" s="102">
        <f t="shared" ref="L4:L35" si="2">2*J4</f>
        <v>24.16</v>
      </c>
    </row>
    <row r="5" ht="15.75" spans="9:12">
      <c r="I5" s="102">
        <f t="shared" si="1"/>
        <v>1.06</v>
      </c>
      <c r="J5" s="102">
        <f t="shared" si="0"/>
        <v>12.12</v>
      </c>
      <c r="K5" s="102">
        <v>3</v>
      </c>
      <c r="L5" s="102">
        <f t="shared" si="2"/>
        <v>24.24</v>
      </c>
    </row>
    <row r="6" ht="15.75" spans="3:12">
      <c r="C6" s="14" t="s">
        <v>10</v>
      </c>
      <c r="D6" s="51"/>
      <c r="E6" s="52"/>
      <c r="I6" s="102">
        <f t="shared" si="1"/>
        <v>1.08</v>
      </c>
      <c r="J6" s="102">
        <f t="shared" si="0"/>
        <v>12.16</v>
      </c>
      <c r="K6" s="102">
        <v>4</v>
      </c>
      <c r="L6" s="102">
        <f t="shared" si="2"/>
        <v>24.32</v>
      </c>
    </row>
    <row r="7" ht="15.75" spans="9:12">
      <c r="I7" s="102">
        <f t="shared" si="1"/>
        <v>1.1</v>
      </c>
      <c r="J7" s="102">
        <f t="shared" si="0"/>
        <v>12.2</v>
      </c>
      <c r="K7" s="102">
        <v>5</v>
      </c>
      <c r="L7" s="102">
        <f t="shared" si="2"/>
        <v>24.4</v>
      </c>
    </row>
    <row r="8" ht="15.75" spans="3:12">
      <c r="C8" s="54" t="s">
        <v>11</v>
      </c>
      <c r="D8" s="120"/>
      <c r="E8" s="47"/>
      <c r="F8" s="47"/>
      <c r="G8" s="47"/>
      <c r="H8" s="47"/>
      <c r="I8" s="102">
        <f t="shared" si="1"/>
        <v>1.12</v>
      </c>
      <c r="J8" s="102">
        <f t="shared" si="0"/>
        <v>12.24</v>
      </c>
      <c r="K8" s="102">
        <v>6</v>
      </c>
      <c r="L8" s="102">
        <f t="shared" si="2"/>
        <v>24.48</v>
      </c>
    </row>
    <row r="9" ht="15.75" spans="3:12">
      <c r="C9" s="1" t="s">
        <v>12</v>
      </c>
      <c r="D9" s="54" t="s">
        <v>13</v>
      </c>
      <c r="E9" s="120"/>
      <c r="F9" s="120"/>
      <c r="G9" s="1" t="s">
        <v>14</v>
      </c>
      <c r="H9" s="138">
        <f>(3^2+10*3)-(1^2+10*1)</f>
        <v>28</v>
      </c>
      <c r="I9" s="102">
        <f t="shared" si="1"/>
        <v>1.14</v>
      </c>
      <c r="J9" s="102">
        <f t="shared" si="0"/>
        <v>12.28</v>
      </c>
      <c r="K9" s="102">
        <v>7</v>
      </c>
      <c r="L9" s="102">
        <f t="shared" si="2"/>
        <v>24.56</v>
      </c>
    </row>
    <row r="10" ht="15.75" spans="3:12">
      <c r="C10" s="47"/>
      <c r="D10" s="47"/>
      <c r="E10" s="47"/>
      <c r="F10" s="47"/>
      <c r="G10" s="47"/>
      <c r="H10" s="47"/>
      <c r="I10" s="102">
        <f t="shared" si="1"/>
        <v>1.16</v>
      </c>
      <c r="J10" s="102">
        <f t="shared" si="0"/>
        <v>12.32</v>
      </c>
      <c r="K10" s="102">
        <v>8</v>
      </c>
      <c r="L10" s="102">
        <f t="shared" si="2"/>
        <v>24.64</v>
      </c>
    </row>
    <row r="11" ht="15.75" spans="3:12">
      <c r="C11" s="137" t="s">
        <v>15</v>
      </c>
      <c r="D11" s="138">
        <v>1</v>
      </c>
      <c r="E11" s="47"/>
      <c r="F11" s="47"/>
      <c r="G11" s="47"/>
      <c r="H11" s="47"/>
      <c r="I11" s="102">
        <f t="shared" si="1"/>
        <v>1.18</v>
      </c>
      <c r="J11" s="102">
        <f t="shared" si="0"/>
        <v>12.36</v>
      </c>
      <c r="K11" s="102">
        <v>9</v>
      </c>
      <c r="L11" s="102">
        <f t="shared" si="2"/>
        <v>24.72</v>
      </c>
    </row>
    <row r="12" ht="15.75" spans="3:12">
      <c r="C12" s="137" t="s">
        <v>16</v>
      </c>
      <c r="D12" s="138">
        <v>3</v>
      </c>
      <c r="E12" s="87" t="s">
        <v>17</v>
      </c>
      <c r="F12" s="138">
        <v>100</v>
      </c>
      <c r="G12" s="87" t="s">
        <v>18</v>
      </c>
      <c r="H12" s="138">
        <f>(D12-D11)/F12</f>
        <v>0.02</v>
      </c>
      <c r="I12" s="102">
        <f t="shared" si="1"/>
        <v>1.2</v>
      </c>
      <c r="J12" s="102">
        <f t="shared" si="0"/>
        <v>12.4</v>
      </c>
      <c r="K12" s="102">
        <v>10</v>
      </c>
      <c r="L12" s="102">
        <f t="shared" si="2"/>
        <v>24.8</v>
      </c>
    </row>
    <row r="13" ht="15.75" spans="2:12">
      <c r="B13" s="139" t="s">
        <v>19</v>
      </c>
      <c r="C13" s="139"/>
      <c r="D13" s="139"/>
      <c r="I13" s="102">
        <f t="shared" si="1"/>
        <v>1.22</v>
      </c>
      <c r="J13" s="102">
        <f t="shared" si="0"/>
        <v>12.44</v>
      </c>
      <c r="K13" s="102">
        <v>11</v>
      </c>
      <c r="L13" s="102">
        <f t="shared" si="2"/>
        <v>24.88</v>
      </c>
    </row>
    <row r="14" ht="15.75" spans="2:12">
      <c r="B14" s="140" t="s">
        <v>20</v>
      </c>
      <c r="C14" s="141">
        <f>J103*H12</f>
        <v>28.28</v>
      </c>
      <c r="D14" s="142"/>
      <c r="E14" s="113"/>
      <c r="I14" s="102">
        <f t="shared" si="1"/>
        <v>1.24</v>
      </c>
      <c r="J14" s="102">
        <f t="shared" si="0"/>
        <v>12.48</v>
      </c>
      <c r="K14" s="102">
        <v>12</v>
      </c>
      <c r="L14" s="102">
        <f t="shared" si="2"/>
        <v>24.96</v>
      </c>
    </row>
    <row r="15" ht="15.75" spans="2:12">
      <c r="B15" s="143" t="s">
        <v>21</v>
      </c>
      <c r="C15" s="144">
        <f>ABS(((C14-H9)/H9))*100</f>
        <v>1</v>
      </c>
      <c r="D15" s="145" t="s">
        <v>22</v>
      </c>
      <c r="E15" s="113"/>
      <c r="I15" s="102">
        <f t="shared" si="1"/>
        <v>1.26</v>
      </c>
      <c r="J15" s="102">
        <f t="shared" si="0"/>
        <v>12.52</v>
      </c>
      <c r="K15" s="102">
        <v>13</v>
      </c>
      <c r="L15" s="102">
        <f t="shared" si="2"/>
        <v>25.04</v>
      </c>
    </row>
    <row r="16" ht="15.75" spans="9:12">
      <c r="I16" s="102">
        <f t="shared" si="1"/>
        <v>1.28</v>
      </c>
      <c r="J16" s="102">
        <f t="shared" si="0"/>
        <v>12.56</v>
      </c>
      <c r="K16" s="102">
        <v>14</v>
      </c>
      <c r="L16" s="102">
        <f t="shared" si="2"/>
        <v>25.12</v>
      </c>
    </row>
    <row r="17" spans="9:12">
      <c r="I17" s="102">
        <f t="shared" si="1"/>
        <v>1.3</v>
      </c>
      <c r="J17" s="102">
        <f t="shared" si="0"/>
        <v>12.6</v>
      </c>
      <c r="K17" s="102">
        <v>15</v>
      </c>
      <c r="L17" s="102">
        <f t="shared" si="2"/>
        <v>25.2</v>
      </c>
    </row>
    <row r="18" ht="15.75" spans="9:12">
      <c r="I18" s="102">
        <f t="shared" si="1"/>
        <v>1.32</v>
      </c>
      <c r="J18" s="102">
        <f t="shared" si="0"/>
        <v>12.64</v>
      </c>
      <c r="K18" s="102">
        <v>16</v>
      </c>
      <c r="L18" s="102">
        <f t="shared" si="2"/>
        <v>25.28</v>
      </c>
    </row>
    <row r="19" ht="15.75" spans="9:12">
      <c r="I19" s="102">
        <f t="shared" si="1"/>
        <v>1.34</v>
      </c>
      <c r="J19" s="102">
        <f t="shared" si="0"/>
        <v>12.68</v>
      </c>
      <c r="K19" s="102">
        <v>17</v>
      </c>
      <c r="L19" s="102">
        <f t="shared" si="2"/>
        <v>25.36</v>
      </c>
    </row>
    <row r="20" ht="15.75" spans="3:12">
      <c r="C20" s="14" t="s">
        <v>23</v>
      </c>
      <c r="D20" s="51"/>
      <c r="E20" s="52"/>
      <c r="F20"/>
      <c r="G20"/>
      <c r="H20"/>
      <c r="I20" s="102">
        <f t="shared" si="1"/>
        <v>1.36</v>
      </c>
      <c r="J20" s="102">
        <f t="shared" si="0"/>
        <v>12.72</v>
      </c>
      <c r="K20" s="102">
        <v>18</v>
      </c>
      <c r="L20" s="102">
        <f t="shared" si="2"/>
        <v>25.44</v>
      </c>
    </row>
    <row r="21" spans="9:12">
      <c r="I21" s="102">
        <f t="shared" si="1"/>
        <v>1.38</v>
      </c>
      <c r="J21" s="102">
        <f t="shared" si="0"/>
        <v>12.76</v>
      </c>
      <c r="K21" s="102">
        <v>19</v>
      </c>
      <c r="L21" s="102">
        <f t="shared" si="2"/>
        <v>25.52</v>
      </c>
    </row>
    <row r="22" ht="15.75" spans="2:12">
      <c r="B22" s="146" t="s">
        <v>19</v>
      </c>
      <c r="C22" s="147"/>
      <c r="D22" s="147"/>
      <c r="E22"/>
      <c r="F22"/>
      <c r="G22"/>
      <c r="H22"/>
      <c r="I22" s="102">
        <f t="shared" si="1"/>
        <v>1.4</v>
      </c>
      <c r="J22" s="102">
        <f t="shared" si="0"/>
        <v>12.8</v>
      </c>
      <c r="K22" s="102">
        <v>20</v>
      </c>
      <c r="L22" s="102">
        <f t="shared" si="2"/>
        <v>25.6</v>
      </c>
    </row>
    <row r="23" ht="15.75" spans="2:12">
      <c r="B23" s="140" t="s">
        <v>20</v>
      </c>
      <c r="C23" s="148">
        <f>H12/2*(L104)</f>
        <v>28</v>
      </c>
      <c r="D23" s="149"/>
      <c r="I23" s="102">
        <f t="shared" si="1"/>
        <v>1.42</v>
      </c>
      <c r="J23" s="102">
        <f t="shared" si="0"/>
        <v>12.84</v>
      </c>
      <c r="K23" s="102">
        <v>21</v>
      </c>
      <c r="L23" s="102">
        <f t="shared" si="2"/>
        <v>25.68</v>
      </c>
    </row>
    <row r="24" ht="15.75" spans="2:12">
      <c r="B24" s="143" t="s">
        <v>21</v>
      </c>
      <c r="C24" s="144">
        <f>ABS(((C23-H9)/H9))*100</f>
        <v>0</v>
      </c>
      <c r="D24" s="150" t="s">
        <v>22</v>
      </c>
      <c r="I24" s="102">
        <f t="shared" si="1"/>
        <v>1.44</v>
      </c>
      <c r="J24" s="102">
        <f t="shared" si="0"/>
        <v>12.88</v>
      </c>
      <c r="K24" s="102">
        <v>22</v>
      </c>
      <c r="L24" s="102">
        <f t="shared" si="2"/>
        <v>25.76</v>
      </c>
    </row>
    <row r="25" ht="15.75" spans="9:12">
      <c r="I25" s="102">
        <f t="shared" si="1"/>
        <v>1.46</v>
      </c>
      <c r="J25" s="102">
        <f t="shared" si="0"/>
        <v>12.92</v>
      </c>
      <c r="K25" s="102">
        <v>23</v>
      </c>
      <c r="L25" s="102">
        <f t="shared" si="2"/>
        <v>25.84</v>
      </c>
    </row>
    <row r="26" ht="15.75" spans="9:12">
      <c r="I26" s="102">
        <f t="shared" si="1"/>
        <v>1.48</v>
      </c>
      <c r="J26" s="102">
        <f t="shared" si="0"/>
        <v>12.96</v>
      </c>
      <c r="K26" s="102">
        <v>24</v>
      </c>
      <c r="L26" s="102">
        <f t="shared" si="2"/>
        <v>25.92</v>
      </c>
    </row>
    <row r="27" ht="15.75" spans="9:12">
      <c r="I27" s="102">
        <f t="shared" si="1"/>
        <v>1.5</v>
      </c>
      <c r="J27" s="102">
        <f t="shared" si="0"/>
        <v>13</v>
      </c>
      <c r="K27" s="102">
        <v>25</v>
      </c>
      <c r="L27" s="102">
        <f t="shared" si="2"/>
        <v>26</v>
      </c>
    </row>
    <row r="28" ht="15.75" spans="9:12">
      <c r="I28" s="102">
        <f t="shared" si="1"/>
        <v>1.52</v>
      </c>
      <c r="J28" s="102">
        <f t="shared" si="0"/>
        <v>13.04</v>
      </c>
      <c r="K28" s="102">
        <v>26</v>
      </c>
      <c r="L28" s="102">
        <f t="shared" si="2"/>
        <v>26.08</v>
      </c>
    </row>
    <row r="29" ht="15.75" spans="9:12">
      <c r="I29" s="102">
        <f t="shared" si="1"/>
        <v>1.54</v>
      </c>
      <c r="J29" s="102">
        <f t="shared" si="0"/>
        <v>13.08</v>
      </c>
      <c r="K29" s="102">
        <v>27</v>
      </c>
      <c r="L29" s="102">
        <f t="shared" si="2"/>
        <v>26.16</v>
      </c>
    </row>
    <row r="30" ht="15.75" spans="9:12">
      <c r="I30" s="102">
        <f t="shared" si="1"/>
        <v>1.56</v>
      </c>
      <c r="J30" s="102">
        <f t="shared" si="0"/>
        <v>13.12</v>
      </c>
      <c r="K30" s="102">
        <v>28</v>
      </c>
      <c r="L30" s="102">
        <f t="shared" si="2"/>
        <v>26.24</v>
      </c>
    </row>
    <row r="31" ht="15.75" spans="9:12">
      <c r="I31" s="102">
        <f t="shared" si="1"/>
        <v>1.58</v>
      </c>
      <c r="J31" s="102">
        <f t="shared" si="0"/>
        <v>13.16</v>
      </c>
      <c r="K31" s="102">
        <v>29</v>
      </c>
      <c r="L31" s="102">
        <f t="shared" si="2"/>
        <v>26.32</v>
      </c>
    </row>
    <row r="32" ht="15.75" spans="9:12">
      <c r="I32" s="102">
        <f t="shared" si="1"/>
        <v>1.6</v>
      </c>
      <c r="J32" s="102">
        <f t="shared" si="0"/>
        <v>13.2</v>
      </c>
      <c r="K32" s="102">
        <v>30</v>
      </c>
      <c r="L32" s="102">
        <f t="shared" si="2"/>
        <v>26.4</v>
      </c>
    </row>
    <row r="33" ht="15.75" spans="9:12">
      <c r="I33" s="102">
        <f t="shared" si="1"/>
        <v>1.62</v>
      </c>
      <c r="J33" s="102">
        <f t="shared" si="0"/>
        <v>13.24</v>
      </c>
      <c r="K33" s="102">
        <v>31</v>
      </c>
      <c r="L33" s="102">
        <f t="shared" si="2"/>
        <v>26.48</v>
      </c>
    </row>
    <row r="34" ht="15.75" spans="9:12">
      <c r="I34" s="102">
        <f t="shared" si="1"/>
        <v>1.64</v>
      </c>
      <c r="J34" s="102">
        <f t="shared" si="0"/>
        <v>13.28</v>
      </c>
      <c r="K34" s="102">
        <v>32</v>
      </c>
      <c r="L34" s="102">
        <f t="shared" si="2"/>
        <v>26.56</v>
      </c>
    </row>
    <row r="35" ht="15.75" spans="9:12">
      <c r="I35" s="102">
        <f t="shared" si="1"/>
        <v>1.66</v>
      </c>
      <c r="J35" s="102">
        <f t="shared" ref="J35:J66" si="3">2*I35+10</f>
        <v>13.32</v>
      </c>
      <c r="K35" s="102">
        <v>33</v>
      </c>
      <c r="L35" s="102">
        <f t="shared" si="2"/>
        <v>26.64</v>
      </c>
    </row>
    <row r="36" ht="15.75" spans="9:12">
      <c r="I36" s="102">
        <f t="shared" ref="I36:I67" si="4">I35+0.02</f>
        <v>1.68</v>
      </c>
      <c r="J36" s="102">
        <f t="shared" si="3"/>
        <v>13.36</v>
      </c>
      <c r="K36" s="102">
        <v>34</v>
      </c>
      <c r="L36" s="102">
        <f t="shared" ref="L36:L67" si="5">2*J36</f>
        <v>26.72</v>
      </c>
    </row>
    <row r="37" ht="15.75" spans="9:12">
      <c r="I37" s="102">
        <f t="shared" si="4"/>
        <v>1.7</v>
      </c>
      <c r="J37" s="102">
        <f t="shared" si="3"/>
        <v>13.4</v>
      </c>
      <c r="K37" s="102">
        <v>35</v>
      </c>
      <c r="L37" s="102">
        <f t="shared" si="5"/>
        <v>26.8</v>
      </c>
    </row>
    <row r="38" ht="15.75" spans="9:12">
      <c r="I38" s="102">
        <f t="shared" si="4"/>
        <v>1.72</v>
      </c>
      <c r="J38" s="102">
        <f t="shared" si="3"/>
        <v>13.44</v>
      </c>
      <c r="K38" s="102">
        <v>36</v>
      </c>
      <c r="L38" s="102">
        <f t="shared" si="5"/>
        <v>26.88</v>
      </c>
    </row>
    <row r="39" ht="15.75" spans="9:12">
      <c r="I39" s="102">
        <f t="shared" si="4"/>
        <v>1.74</v>
      </c>
      <c r="J39" s="102">
        <f t="shared" si="3"/>
        <v>13.48</v>
      </c>
      <c r="K39" s="102">
        <v>37</v>
      </c>
      <c r="L39" s="102">
        <f t="shared" si="5"/>
        <v>26.96</v>
      </c>
    </row>
    <row r="40" ht="15.75" spans="9:12">
      <c r="I40" s="102">
        <f t="shared" si="4"/>
        <v>1.76</v>
      </c>
      <c r="J40" s="102">
        <f t="shared" si="3"/>
        <v>13.52</v>
      </c>
      <c r="K40" s="102">
        <v>38</v>
      </c>
      <c r="L40" s="102">
        <f t="shared" si="5"/>
        <v>27.04</v>
      </c>
    </row>
    <row r="41" ht="15.75" spans="9:12">
      <c r="I41" s="102">
        <f t="shared" si="4"/>
        <v>1.78</v>
      </c>
      <c r="J41" s="102">
        <f t="shared" si="3"/>
        <v>13.56</v>
      </c>
      <c r="K41" s="102">
        <v>39</v>
      </c>
      <c r="L41" s="102">
        <f t="shared" si="5"/>
        <v>27.12</v>
      </c>
    </row>
    <row r="42" ht="15.75" spans="9:12">
      <c r="I42" s="102">
        <f t="shared" si="4"/>
        <v>1.8</v>
      </c>
      <c r="J42" s="102">
        <f t="shared" si="3"/>
        <v>13.6</v>
      </c>
      <c r="K42" s="102">
        <v>40</v>
      </c>
      <c r="L42" s="102">
        <f t="shared" si="5"/>
        <v>27.2</v>
      </c>
    </row>
    <row r="43" ht="15.75" spans="9:12">
      <c r="I43" s="102">
        <f t="shared" si="4"/>
        <v>1.82</v>
      </c>
      <c r="J43" s="102">
        <f t="shared" si="3"/>
        <v>13.64</v>
      </c>
      <c r="K43" s="102">
        <v>41</v>
      </c>
      <c r="L43" s="102">
        <f t="shared" si="5"/>
        <v>27.28</v>
      </c>
    </row>
    <row r="44" ht="15.75" spans="9:12">
      <c r="I44" s="102">
        <f t="shared" si="4"/>
        <v>1.84</v>
      </c>
      <c r="J44" s="102">
        <f t="shared" si="3"/>
        <v>13.68</v>
      </c>
      <c r="K44" s="102">
        <v>42</v>
      </c>
      <c r="L44" s="102">
        <f t="shared" si="5"/>
        <v>27.36</v>
      </c>
    </row>
    <row r="45" ht="15.75" spans="9:12">
      <c r="I45" s="102">
        <f t="shared" si="4"/>
        <v>1.86</v>
      </c>
      <c r="J45" s="102">
        <f t="shared" si="3"/>
        <v>13.72</v>
      </c>
      <c r="K45" s="102">
        <v>43</v>
      </c>
      <c r="L45" s="102">
        <f t="shared" si="5"/>
        <v>27.44</v>
      </c>
    </row>
    <row r="46" ht="15.75" spans="9:12">
      <c r="I46" s="102">
        <f t="shared" si="4"/>
        <v>1.88</v>
      </c>
      <c r="J46" s="102">
        <f t="shared" si="3"/>
        <v>13.76</v>
      </c>
      <c r="K46" s="102">
        <v>44</v>
      </c>
      <c r="L46" s="102">
        <f t="shared" si="5"/>
        <v>27.52</v>
      </c>
    </row>
    <row r="47" ht="15.75" spans="9:12">
      <c r="I47" s="102">
        <f t="shared" si="4"/>
        <v>1.9</v>
      </c>
      <c r="J47" s="102">
        <f t="shared" si="3"/>
        <v>13.8</v>
      </c>
      <c r="K47" s="102">
        <v>45</v>
      </c>
      <c r="L47" s="102">
        <f t="shared" si="5"/>
        <v>27.6</v>
      </c>
    </row>
    <row r="48" ht="15.75" spans="9:12">
      <c r="I48" s="102">
        <f t="shared" si="4"/>
        <v>1.92</v>
      </c>
      <c r="J48" s="102">
        <f t="shared" si="3"/>
        <v>13.84</v>
      </c>
      <c r="K48" s="102">
        <v>46</v>
      </c>
      <c r="L48" s="102">
        <f t="shared" si="5"/>
        <v>27.68</v>
      </c>
    </row>
    <row r="49" ht="15.75" spans="9:12">
      <c r="I49" s="102">
        <f t="shared" si="4"/>
        <v>1.94</v>
      </c>
      <c r="J49" s="102">
        <f t="shared" si="3"/>
        <v>13.88</v>
      </c>
      <c r="K49" s="102">
        <v>47</v>
      </c>
      <c r="L49" s="102">
        <f t="shared" si="5"/>
        <v>27.76</v>
      </c>
    </row>
    <row r="50" ht="15.75" spans="9:12">
      <c r="I50" s="102">
        <f t="shared" si="4"/>
        <v>1.96</v>
      </c>
      <c r="J50" s="102">
        <f t="shared" si="3"/>
        <v>13.92</v>
      </c>
      <c r="K50" s="102">
        <v>48</v>
      </c>
      <c r="L50" s="102">
        <f t="shared" si="5"/>
        <v>27.84</v>
      </c>
    </row>
    <row r="51" ht="15.75" spans="9:12">
      <c r="I51" s="102">
        <f t="shared" si="4"/>
        <v>1.98</v>
      </c>
      <c r="J51" s="102">
        <f t="shared" si="3"/>
        <v>13.96</v>
      </c>
      <c r="K51" s="102">
        <v>49</v>
      </c>
      <c r="L51" s="102">
        <f t="shared" si="5"/>
        <v>27.92</v>
      </c>
    </row>
    <row r="52" ht="15.75" spans="9:12">
      <c r="I52" s="102">
        <f t="shared" si="4"/>
        <v>2</v>
      </c>
      <c r="J52" s="102">
        <f t="shared" si="3"/>
        <v>14</v>
      </c>
      <c r="K52" s="102">
        <v>50</v>
      </c>
      <c r="L52" s="102">
        <f t="shared" si="5"/>
        <v>28</v>
      </c>
    </row>
    <row r="53" ht="15.75" spans="9:12">
      <c r="I53" s="102">
        <f t="shared" si="4"/>
        <v>2.02</v>
      </c>
      <c r="J53" s="102">
        <f t="shared" si="3"/>
        <v>14.04</v>
      </c>
      <c r="K53" s="102">
        <v>51</v>
      </c>
      <c r="L53" s="102">
        <f t="shared" si="5"/>
        <v>28.08</v>
      </c>
    </row>
    <row r="54" ht="15.75" spans="9:12">
      <c r="I54" s="102">
        <f t="shared" si="4"/>
        <v>2.04</v>
      </c>
      <c r="J54" s="102">
        <f t="shared" si="3"/>
        <v>14.08</v>
      </c>
      <c r="K54" s="102">
        <v>52</v>
      </c>
      <c r="L54" s="102">
        <f t="shared" si="5"/>
        <v>28.16</v>
      </c>
    </row>
    <row r="55" ht="15.75" spans="9:12">
      <c r="I55" s="102">
        <f t="shared" si="4"/>
        <v>2.06</v>
      </c>
      <c r="J55" s="102">
        <f t="shared" si="3"/>
        <v>14.12</v>
      </c>
      <c r="K55" s="102">
        <v>53</v>
      </c>
      <c r="L55" s="102">
        <f t="shared" si="5"/>
        <v>28.24</v>
      </c>
    </row>
    <row r="56" ht="15.75" spans="9:12">
      <c r="I56" s="102">
        <f t="shared" si="4"/>
        <v>2.08</v>
      </c>
      <c r="J56" s="102">
        <f t="shared" si="3"/>
        <v>14.16</v>
      </c>
      <c r="K56" s="102">
        <v>54</v>
      </c>
      <c r="L56" s="102">
        <f t="shared" si="5"/>
        <v>28.32</v>
      </c>
    </row>
    <row r="57" ht="15.75" spans="9:12">
      <c r="I57" s="102">
        <f t="shared" si="4"/>
        <v>2.1</v>
      </c>
      <c r="J57" s="102">
        <f t="shared" si="3"/>
        <v>14.2</v>
      </c>
      <c r="K57" s="102">
        <v>55</v>
      </c>
      <c r="L57" s="102">
        <f t="shared" si="5"/>
        <v>28.4</v>
      </c>
    </row>
    <row r="58" ht="15.75" spans="9:12">
      <c r="I58" s="102">
        <f t="shared" si="4"/>
        <v>2.12</v>
      </c>
      <c r="J58" s="102">
        <f t="shared" si="3"/>
        <v>14.24</v>
      </c>
      <c r="K58" s="102">
        <v>56</v>
      </c>
      <c r="L58" s="102">
        <f t="shared" si="5"/>
        <v>28.48</v>
      </c>
    </row>
    <row r="59" ht="15.75" spans="9:12">
      <c r="I59" s="102">
        <f t="shared" si="4"/>
        <v>2.14</v>
      </c>
      <c r="J59" s="102">
        <f t="shared" si="3"/>
        <v>14.28</v>
      </c>
      <c r="K59" s="102">
        <v>57</v>
      </c>
      <c r="L59" s="102">
        <f t="shared" si="5"/>
        <v>28.56</v>
      </c>
    </row>
    <row r="60" ht="15.75" spans="9:12">
      <c r="I60" s="102">
        <f t="shared" si="4"/>
        <v>2.16</v>
      </c>
      <c r="J60" s="102">
        <f t="shared" si="3"/>
        <v>14.32</v>
      </c>
      <c r="K60" s="102">
        <v>58</v>
      </c>
      <c r="L60" s="102">
        <f t="shared" si="5"/>
        <v>28.64</v>
      </c>
    </row>
    <row r="61" ht="15.75" spans="9:12">
      <c r="I61" s="102">
        <f t="shared" si="4"/>
        <v>2.18</v>
      </c>
      <c r="J61" s="102">
        <f t="shared" si="3"/>
        <v>14.36</v>
      </c>
      <c r="K61" s="102">
        <v>59</v>
      </c>
      <c r="L61" s="102">
        <f t="shared" si="5"/>
        <v>28.72</v>
      </c>
    </row>
    <row r="62" ht="15.75" spans="9:12">
      <c r="I62" s="102">
        <f t="shared" si="4"/>
        <v>2.2</v>
      </c>
      <c r="J62" s="102">
        <f t="shared" si="3"/>
        <v>14.4</v>
      </c>
      <c r="K62" s="102">
        <v>60</v>
      </c>
      <c r="L62" s="102">
        <f t="shared" si="5"/>
        <v>28.8</v>
      </c>
    </row>
    <row r="63" ht="15.75" spans="9:12">
      <c r="I63" s="102">
        <f t="shared" si="4"/>
        <v>2.22</v>
      </c>
      <c r="J63" s="102">
        <f t="shared" si="3"/>
        <v>14.44</v>
      </c>
      <c r="K63" s="102">
        <v>61</v>
      </c>
      <c r="L63" s="102">
        <f t="shared" si="5"/>
        <v>28.88</v>
      </c>
    </row>
    <row r="64" ht="15.75" spans="9:12">
      <c r="I64" s="102">
        <f t="shared" si="4"/>
        <v>2.24</v>
      </c>
      <c r="J64" s="102">
        <f t="shared" si="3"/>
        <v>14.48</v>
      </c>
      <c r="K64" s="102">
        <v>62</v>
      </c>
      <c r="L64" s="102">
        <f t="shared" si="5"/>
        <v>28.96</v>
      </c>
    </row>
    <row r="65" ht="15.75" spans="9:12">
      <c r="I65" s="102">
        <f t="shared" si="4"/>
        <v>2.26</v>
      </c>
      <c r="J65" s="102">
        <f t="shared" si="3"/>
        <v>14.52</v>
      </c>
      <c r="K65" s="102">
        <v>63</v>
      </c>
      <c r="L65" s="102">
        <f t="shared" si="5"/>
        <v>29.04</v>
      </c>
    </row>
    <row r="66" ht="15.75" spans="9:12">
      <c r="I66" s="102">
        <f t="shared" si="4"/>
        <v>2.28</v>
      </c>
      <c r="J66" s="102">
        <f t="shared" si="3"/>
        <v>14.56</v>
      </c>
      <c r="K66" s="102">
        <v>64</v>
      </c>
      <c r="L66" s="102">
        <f t="shared" si="5"/>
        <v>29.12</v>
      </c>
    </row>
    <row r="67" ht="15.75" spans="9:12">
      <c r="I67" s="102">
        <f t="shared" si="4"/>
        <v>2.3</v>
      </c>
      <c r="J67" s="102">
        <f t="shared" ref="J67:J98" si="6">2*I67+10</f>
        <v>14.6</v>
      </c>
      <c r="K67" s="102">
        <v>65</v>
      </c>
      <c r="L67" s="102">
        <f t="shared" si="5"/>
        <v>29.2</v>
      </c>
    </row>
    <row r="68" ht="15.75" spans="9:12">
      <c r="I68" s="102">
        <f t="shared" ref="I68:I99" si="7">I67+0.02</f>
        <v>2.32</v>
      </c>
      <c r="J68" s="102">
        <f t="shared" si="6"/>
        <v>14.64</v>
      </c>
      <c r="K68" s="102">
        <v>66</v>
      </c>
      <c r="L68" s="102">
        <f t="shared" ref="L68:L99" si="8">2*J68</f>
        <v>29.28</v>
      </c>
    </row>
    <row r="69" ht="15.75" spans="9:12">
      <c r="I69" s="102">
        <f t="shared" si="7"/>
        <v>2.34</v>
      </c>
      <c r="J69" s="102">
        <f t="shared" si="6"/>
        <v>14.68</v>
      </c>
      <c r="K69" s="102">
        <v>67</v>
      </c>
      <c r="L69" s="102">
        <f t="shared" si="8"/>
        <v>29.36</v>
      </c>
    </row>
    <row r="70" ht="15.75" spans="9:12">
      <c r="I70" s="102">
        <f t="shared" si="7"/>
        <v>2.36</v>
      </c>
      <c r="J70" s="102">
        <f t="shared" si="6"/>
        <v>14.72</v>
      </c>
      <c r="K70" s="102">
        <v>68</v>
      </c>
      <c r="L70" s="102">
        <f t="shared" si="8"/>
        <v>29.44</v>
      </c>
    </row>
    <row r="71" ht="15.75" spans="9:12">
      <c r="I71" s="102">
        <f t="shared" si="7"/>
        <v>2.38</v>
      </c>
      <c r="J71" s="102">
        <f t="shared" si="6"/>
        <v>14.76</v>
      </c>
      <c r="K71" s="102">
        <v>69</v>
      </c>
      <c r="L71" s="102">
        <f t="shared" si="8"/>
        <v>29.52</v>
      </c>
    </row>
    <row r="72" ht="15.75" spans="9:12">
      <c r="I72" s="102">
        <f t="shared" si="7"/>
        <v>2.4</v>
      </c>
      <c r="J72" s="102">
        <f t="shared" si="6"/>
        <v>14.8</v>
      </c>
      <c r="K72" s="102">
        <v>70</v>
      </c>
      <c r="L72" s="102">
        <f t="shared" si="8"/>
        <v>29.6</v>
      </c>
    </row>
    <row r="73" ht="15.75" spans="9:12">
      <c r="I73" s="102">
        <f t="shared" si="7"/>
        <v>2.42</v>
      </c>
      <c r="J73" s="102">
        <f t="shared" si="6"/>
        <v>14.84</v>
      </c>
      <c r="K73" s="102">
        <v>71</v>
      </c>
      <c r="L73" s="102">
        <f t="shared" si="8"/>
        <v>29.68</v>
      </c>
    </row>
    <row r="74" ht="15.75" spans="9:12">
      <c r="I74" s="102">
        <f t="shared" si="7"/>
        <v>2.44</v>
      </c>
      <c r="J74" s="102">
        <f t="shared" si="6"/>
        <v>14.88</v>
      </c>
      <c r="K74" s="102">
        <v>72</v>
      </c>
      <c r="L74" s="102">
        <f t="shared" si="8"/>
        <v>29.76</v>
      </c>
    </row>
    <row r="75" ht="15.75" spans="9:12">
      <c r="I75" s="102">
        <f t="shared" si="7"/>
        <v>2.46</v>
      </c>
      <c r="J75" s="102">
        <f t="shared" si="6"/>
        <v>14.92</v>
      </c>
      <c r="K75" s="102">
        <v>73</v>
      </c>
      <c r="L75" s="102">
        <f t="shared" si="8"/>
        <v>29.84</v>
      </c>
    </row>
    <row r="76" ht="15.75" spans="9:12">
      <c r="I76" s="102">
        <f t="shared" si="7"/>
        <v>2.48</v>
      </c>
      <c r="J76" s="102">
        <f t="shared" si="6"/>
        <v>14.96</v>
      </c>
      <c r="K76" s="102">
        <v>74</v>
      </c>
      <c r="L76" s="102">
        <f t="shared" si="8"/>
        <v>29.92</v>
      </c>
    </row>
    <row r="77" ht="15.75" spans="9:12">
      <c r="I77" s="102">
        <f t="shared" si="7"/>
        <v>2.5</v>
      </c>
      <c r="J77" s="102">
        <f t="shared" si="6"/>
        <v>15</v>
      </c>
      <c r="K77" s="102">
        <v>75</v>
      </c>
      <c r="L77" s="102">
        <f t="shared" si="8"/>
        <v>30</v>
      </c>
    </row>
    <row r="78" ht="15.75" spans="9:12">
      <c r="I78" s="102">
        <f t="shared" si="7"/>
        <v>2.52</v>
      </c>
      <c r="J78" s="102">
        <f t="shared" si="6"/>
        <v>15.04</v>
      </c>
      <c r="K78" s="102">
        <v>76</v>
      </c>
      <c r="L78" s="102">
        <f t="shared" si="8"/>
        <v>30.08</v>
      </c>
    </row>
    <row r="79" ht="15.75" spans="9:12">
      <c r="I79" s="102">
        <f t="shared" si="7"/>
        <v>2.54</v>
      </c>
      <c r="J79" s="102">
        <f t="shared" si="6"/>
        <v>15.08</v>
      </c>
      <c r="K79" s="102">
        <v>77</v>
      </c>
      <c r="L79" s="102">
        <f t="shared" si="8"/>
        <v>30.16</v>
      </c>
    </row>
    <row r="80" ht="15.75" spans="9:12">
      <c r="I80" s="102">
        <f t="shared" si="7"/>
        <v>2.56</v>
      </c>
      <c r="J80" s="102">
        <f t="shared" si="6"/>
        <v>15.12</v>
      </c>
      <c r="K80" s="102">
        <v>78</v>
      </c>
      <c r="L80" s="102">
        <f t="shared" si="8"/>
        <v>30.24</v>
      </c>
    </row>
    <row r="81" ht="15.75" spans="9:12">
      <c r="I81" s="102">
        <f t="shared" si="7"/>
        <v>2.58</v>
      </c>
      <c r="J81" s="102">
        <f t="shared" si="6"/>
        <v>15.16</v>
      </c>
      <c r="K81" s="102">
        <v>79</v>
      </c>
      <c r="L81" s="102">
        <f t="shared" si="8"/>
        <v>30.32</v>
      </c>
    </row>
    <row r="82" ht="15.75" spans="9:12">
      <c r="I82" s="102">
        <f t="shared" si="7"/>
        <v>2.6</v>
      </c>
      <c r="J82" s="102">
        <f t="shared" si="6"/>
        <v>15.2</v>
      </c>
      <c r="K82" s="102">
        <v>80</v>
      </c>
      <c r="L82" s="102">
        <f t="shared" si="8"/>
        <v>30.4</v>
      </c>
    </row>
    <row r="83" ht="15.75" spans="9:12">
      <c r="I83" s="102">
        <f t="shared" si="7"/>
        <v>2.62</v>
      </c>
      <c r="J83" s="102">
        <f t="shared" si="6"/>
        <v>15.24</v>
      </c>
      <c r="K83" s="102">
        <v>81</v>
      </c>
      <c r="L83" s="102">
        <f t="shared" si="8"/>
        <v>30.48</v>
      </c>
    </row>
    <row r="84" ht="15.75" spans="9:12">
      <c r="I84" s="102">
        <f t="shared" si="7"/>
        <v>2.64</v>
      </c>
      <c r="J84" s="102">
        <f t="shared" si="6"/>
        <v>15.28</v>
      </c>
      <c r="K84" s="102">
        <v>82</v>
      </c>
      <c r="L84" s="102">
        <f t="shared" si="8"/>
        <v>30.56</v>
      </c>
    </row>
    <row r="85" ht="15.75" spans="9:12">
      <c r="I85" s="102">
        <f t="shared" si="7"/>
        <v>2.66</v>
      </c>
      <c r="J85" s="102">
        <f t="shared" si="6"/>
        <v>15.32</v>
      </c>
      <c r="K85" s="102">
        <v>83</v>
      </c>
      <c r="L85" s="102">
        <f t="shared" si="8"/>
        <v>30.64</v>
      </c>
    </row>
    <row r="86" ht="15.75" spans="9:12">
      <c r="I86" s="102">
        <f t="shared" si="7"/>
        <v>2.68</v>
      </c>
      <c r="J86" s="102">
        <f t="shared" si="6"/>
        <v>15.36</v>
      </c>
      <c r="K86" s="102">
        <v>84</v>
      </c>
      <c r="L86" s="102">
        <f t="shared" si="8"/>
        <v>30.72</v>
      </c>
    </row>
    <row r="87" ht="15.75" spans="9:12">
      <c r="I87" s="102">
        <f t="shared" si="7"/>
        <v>2.7</v>
      </c>
      <c r="J87" s="102">
        <f t="shared" si="6"/>
        <v>15.4</v>
      </c>
      <c r="K87" s="102">
        <v>85</v>
      </c>
      <c r="L87" s="102">
        <f t="shared" si="8"/>
        <v>30.8</v>
      </c>
    </row>
    <row r="88" ht="15.75" spans="9:12">
      <c r="I88" s="102">
        <f t="shared" si="7"/>
        <v>2.72</v>
      </c>
      <c r="J88" s="102">
        <f t="shared" si="6"/>
        <v>15.44</v>
      </c>
      <c r="K88" s="102">
        <v>86</v>
      </c>
      <c r="L88" s="102">
        <f t="shared" si="8"/>
        <v>30.88</v>
      </c>
    </row>
    <row r="89" ht="15.75" spans="9:12">
      <c r="I89" s="102">
        <f t="shared" si="7"/>
        <v>2.74</v>
      </c>
      <c r="J89" s="102">
        <f t="shared" si="6"/>
        <v>15.48</v>
      </c>
      <c r="K89" s="102">
        <v>87</v>
      </c>
      <c r="L89" s="102">
        <f t="shared" si="8"/>
        <v>30.96</v>
      </c>
    </row>
    <row r="90" ht="15.75" spans="9:12">
      <c r="I90" s="102">
        <f t="shared" si="7"/>
        <v>2.76</v>
      </c>
      <c r="J90" s="102">
        <f t="shared" si="6"/>
        <v>15.52</v>
      </c>
      <c r="K90" s="102">
        <v>88</v>
      </c>
      <c r="L90" s="102">
        <f t="shared" si="8"/>
        <v>31.04</v>
      </c>
    </row>
    <row r="91" ht="15.75" spans="9:12">
      <c r="I91" s="102">
        <f t="shared" si="7"/>
        <v>2.78</v>
      </c>
      <c r="J91" s="102">
        <f t="shared" si="6"/>
        <v>15.56</v>
      </c>
      <c r="K91" s="102">
        <v>89</v>
      </c>
      <c r="L91" s="102">
        <f t="shared" si="8"/>
        <v>31.12</v>
      </c>
    </row>
    <row r="92" ht="15.75" spans="9:12">
      <c r="I92" s="102">
        <f t="shared" si="7"/>
        <v>2.8</v>
      </c>
      <c r="J92" s="102">
        <f t="shared" si="6"/>
        <v>15.6</v>
      </c>
      <c r="K92" s="102">
        <v>90</v>
      </c>
      <c r="L92" s="102">
        <f t="shared" si="8"/>
        <v>31.2</v>
      </c>
    </row>
    <row r="93" ht="15.75" spans="9:12">
      <c r="I93" s="102">
        <f t="shared" si="7"/>
        <v>2.82</v>
      </c>
      <c r="J93" s="102">
        <f t="shared" si="6"/>
        <v>15.64</v>
      </c>
      <c r="K93" s="102">
        <v>91</v>
      </c>
      <c r="L93" s="102">
        <f t="shared" si="8"/>
        <v>31.28</v>
      </c>
    </row>
    <row r="94" ht="15.75" spans="9:12">
      <c r="I94" s="102">
        <f t="shared" si="7"/>
        <v>2.84</v>
      </c>
      <c r="J94" s="102">
        <f t="shared" si="6"/>
        <v>15.68</v>
      </c>
      <c r="K94" s="102">
        <v>92</v>
      </c>
      <c r="L94" s="102">
        <f t="shared" si="8"/>
        <v>31.36</v>
      </c>
    </row>
    <row r="95" ht="15.75" spans="9:12">
      <c r="I95" s="102">
        <f t="shared" si="7"/>
        <v>2.86</v>
      </c>
      <c r="J95" s="102">
        <f t="shared" si="6"/>
        <v>15.72</v>
      </c>
      <c r="K95" s="102">
        <v>93</v>
      </c>
      <c r="L95" s="102">
        <f t="shared" si="8"/>
        <v>31.44</v>
      </c>
    </row>
    <row r="96" ht="15.75" spans="9:12">
      <c r="I96" s="102">
        <f t="shared" si="7"/>
        <v>2.88</v>
      </c>
      <c r="J96" s="102">
        <f t="shared" si="6"/>
        <v>15.76</v>
      </c>
      <c r="K96" s="102">
        <v>94</v>
      </c>
      <c r="L96" s="102">
        <f t="shared" si="8"/>
        <v>31.52</v>
      </c>
    </row>
    <row r="97" ht="15.75" spans="9:12">
      <c r="I97" s="102">
        <f t="shared" si="7"/>
        <v>2.9</v>
      </c>
      <c r="J97" s="102">
        <f t="shared" si="6"/>
        <v>15.8</v>
      </c>
      <c r="K97" s="102">
        <v>95</v>
      </c>
      <c r="L97" s="102">
        <f t="shared" si="8"/>
        <v>31.6</v>
      </c>
    </row>
    <row r="98" ht="15.75" spans="9:12">
      <c r="I98" s="102">
        <f t="shared" si="7"/>
        <v>2.92</v>
      </c>
      <c r="J98" s="102">
        <f t="shared" si="6"/>
        <v>15.84</v>
      </c>
      <c r="K98" s="102">
        <v>96</v>
      </c>
      <c r="L98" s="102">
        <f t="shared" si="8"/>
        <v>31.68</v>
      </c>
    </row>
    <row r="99" ht="15.75" spans="9:12">
      <c r="I99" s="102">
        <f t="shared" si="7"/>
        <v>2.94</v>
      </c>
      <c r="J99" s="102">
        <f>2*I99+10</f>
        <v>15.88</v>
      </c>
      <c r="K99" s="102">
        <v>97</v>
      </c>
      <c r="L99" s="102">
        <f t="shared" si="8"/>
        <v>31.76</v>
      </c>
    </row>
    <row r="100" ht="15.75" spans="9:12">
      <c r="I100" s="102">
        <f>I99+0.02</f>
        <v>2.96</v>
      </c>
      <c r="J100" s="102">
        <f>2*I100+10</f>
        <v>15.92</v>
      </c>
      <c r="K100" s="102">
        <v>98</v>
      </c>
      <c r="L100" s="102">
        <f>2*J100</f>
        <v>31.84</v>
      </c>
    </row>
    <row r="101" ht="15.75" spans="9:12">
      <c r="I101" s="102">
        <f>I100+0.02</f>
        <v>2.98</v>
      </c>
      <c r="J101" s="102">
        <f>2*I101+10</f>
        <v>15.96</v>
      </c>
      <c r="K101" s="102">
        <v>99</v>
      </c>
      <c r="L101" s="102">
        <f>2*J101</f>
        <v>31.92</v>
      </c>
    </row>
    <row r="102" ht="15.75" spans="9:12">
      <c r="I102" s="102">
        <f>I101+0.02</f>
        <v>3</v>
      </c>
      <c r="J102" s="102">
        <f>2*I102+10</f>
        <v>16</v>
      </c>
      <c r="K102" s="102">
        <v>100</v>
      </c>
      <c r="L102" s="102">
        <v>16</v>
      </c>
    </row>
    <row r="103" ht="15.75" spans="9:12">
      <c r="I103" s="153" t="s">
        <v>24</v>
      </c>
      <c r="J103" s="154">
        <f>SUM(J2:J102)</f>
        <v>1414</v>
      </c>
      <c r="L103" s="155" t="s">
        <v>24</v>
      </c>
    </row>
    <row r="104" ht="15.75" spans="12:12">
      <c r="L104" s="156">
        <f>SUM(L2:L102)</f>
        <v>2800</v>
      </c>
    </row>
    <row r="105" ht="15" spans="12:12">
      <c r="L105" t="s">
        <v>25</v>
      </c>
    </row>
  </sheetData>
  <mergeCells count="6">
    <mergeCell ref="C6:E6"/>
    <mergeCell ref="C8:D8"/>
    <mergeCell ref="D9:F9"/>
    <mergeCell ref="B13:D13"/>
    <mergeCell ref="C20:E20"/>
    <mergeCell ref="B22:D2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workbookViewId="0">
      <selection activeCell="D34" sqref="D34"/>
    </sheetView>
  </sheetViews>
  <sheetFormatPr defaultColWidth="9" defaultRowHeight="14.25"/>
  <cols>
    <col min="2" max="2" width="14.875" customWidth="1"/>
    <col min="3" max="4" width="12.625"/>
    <col min="5" max="5" width="10.875" customWidth="1"/>
    <col min="6" max="8" width="12.625"/>
  </cols>
  <sheetData>
    <row r="1" customHeight="1"/>
    <row r="2" ht="15"/>
    <row r="3" ht="15.75" spans="2:12">
      <c r="B3" s="3" t="s">
        <v>26</v>
      </c>
      <c r="C3" s="96">
        <v>1</v>
      </c>
      <c r="D3" s="96">
        <v>2</v>
      </c>
      <c r="E3" s="96">
        <v>3</v>
      </c>
      <c r="F3" s="96">
        <v>4</v>
      </c>
      <c r="G3" s="96">
        <v>5</v>
      </c>
      <c r="H3" s="96">
        <v>6</v>
      </c>
      <c r="I3" s="96">
        <v>7</v>
      </c>
      <c r="J3" s="96">
        <v>8</v>
      </c>
      <c r="K3" s="96">
        <v>9</v>
      </c>
      <c r="L3" s="96">
        <v>10</v>
      </c>
    </row>
    <row r="4" ht="45" customHeight="1" spans="2:12">
      <c r="B4" s="97" t="s">
        <v>27</v>
      </c>
      <c r="C4" s="98">
        <v>25</v>
      </c>
      <c r="D4" s="98">
        <v>50</v>
      </c>
      <c r="E4" s="98">
        <v>85</v>
      </c>
      <c r="F4" s="98">
        <v>110</v>
      </c>
      <c r="G4" s="98">
        <v>130</v>
      </c>
      <c r="H4" s="98">
        <v>145</v>
      </c>
      <c r="I4" s="98">
        <v>155</v>
      </c>
      <c r="J4" s="98">
        <v>165</v>
      </c>
      <c r="K4" s="98">
        <v>175</v>
      </c>
      <c r="L4" s="98">
        <v>180</v>
      </c>
    </row>
    <row r="5" ht="15.75"/>
    <row r="6" ht="15.75" spans="2:2">
      <c r="B6" s="99" t="s">
        <v>28</v>
      </c>
    </row>
    <row r="7" ht="15.75" spans="2:7">
      <c r="B7" s="100" t="s">
        <v>10</v>
      </c>
      <c r="C7" s="51"/>
      <c r="D7" s="101"/>
      <c r="E7" s="125" t="s">
        <v>18</v>
      </c>
      <c r="F7" s="126" t="s">
        <v>29</v>
      </c>
      <c r="G7" s="99">
        <f>(B19-B10)/B19</f>
        <v>0.9</v>
      </c>
    </row>
    <row r="8" ht="15"/>
    <row r="9" ht="15.75" spans="2:8">
      <c r="B9" s="102" t="s">
        <v>2</v>
      </c>
      <c r="C9" s="103" t="s">
        <v>0</v>
      </c>
      <c r="D9" s="104" t="s">
        <v>30</v>
      </c>
      <c r="E9" s="127" t="s">
        <v>31</v>
      </c>
      <c r="F9" s="128"/>
      <c r="G9" s="129" t="s">
        <v>3</v>
      </c>
      <c r="H9" s="130" t="s">
        <v>32</v>
      </c>
    </row>
    <row r="10" ht="15.75" spans="2:8">
      <c r="B10" s="105">
        <v>1</v>
      </c>
      <c r="C10" s="102">
        <v>1</v>
      </c>
      <c r="D10" s="106">
        <v>25</v>
      </c>
      <c r="E10" s="131">
        <f>D10/(C10*3600)*1000</f>
        <v>6.94444444444444</v>
      </c>
      <c r="F10" s="131"/>
      <c r="G10" s="102">
        <f>H10</f>
        <v>1.92901234567901</v>
      </c>
      <c r="H10" s="132">
        <f>E10/3600*1000</f>
        <v>1.92901234567901</v>
      </c>
    </row>
    <row r="11" ht="15.75" spans="2:8">
      <c r="B11" s="102">
        <v>2</v>
      </c>
      <c r="C11" s="102">
        <v>2</v>
      </c>
      <c r="D11" s="106">
        <v>50</v>
      </c>
      <c r="E11" s="131">
        <f>D11/(C11*3600)*1000</f>
        <v>6.94444444444444</v>
      </c>
      <c r="F11" s="131"/>
      <c r="G11" s="102">
        <f>2*H11</f>
        <v>27.7777777777778</v>
      </c>
      <c r="H11" s="132">
        <f>SUM(E10:F11)</f>
        <v>13.8888888888889</v>
      </c>
    </row>
    <row r="12" ht="15.75" spans="2:8">
      <c r="B12" s="102">
        <v>3</v>
      </c>
      <c r="C12" s="102">
        <v>3</v>
      </c>
      <c r="D12" s="106">
        <v>85</v>
      </c>
      <c r="E12" s="131">
        <f>D12/(C12*3600)*1000</f>
        <v>7.87037037037037</v>
      </c>
      <c r="F12" s="131"/>
      <c r="G12" s="102">
        <f>2*H12</f>
        <v>43.5185185185185</v>
      </c>
      <c r="H12" s="132">
        <f>SUM(E10:F12)</f>
        <v>21.7592592592593</v>
      </c>
    </row>
    <row r="13" ht="15.75" spans="2:8">
      <c r="B13" s="102">
        <v>4</v>
      </c>
      <c r="C13" s="102">
        <v>4</v>
      </c>
      <c r="D13" s="106">
        <v>110</v>
      </c>
      <c r="E13" s="131">
        <f t="shared" ref="E12:E19" si="0">D13/(C13*3600)*1000</f>
        <v>7.63888888888889</v>
      </c>
      <c r="F13" s="131"/>
      <c r="G13" s="102">
        <f>2*H13</f>
        <v>58.7962962962963</v>
      </c>
      <c r="H13" s="132">
        <f>SUM(E10:F13)</f>
        <v>29.3981481481481</v>
      </c>
    </row>
    <row r="14" ht="15.75" spans="2:8">
      <c r="B14" s="102">
        <v>5</v>
      </c>
      <c r="C14" s="102">
        <v>5</v>
      </c>
      <c r="D14" s="106">
        <v>130</v>
      </c>
      <c r="E14" s="131">
        <f t="shared" si="0"/>
        <v>7.22222222222222</v>
      </c>
      <c r="F14" s="131"/>
      <c r="G14" s="102">
        <f>2*H14</f>
        <v>73.2407407407407</v>
      </c>
      <c r="H14" s="132">
        <f>SUM(E10:F14)</f>
        <v>36.6203703703704</v>
      </c>
    </row>
    <row r="15" ht="15.75" spans="2:8">
      <c r="B15" s="102">
        <v>6</v>
      </c>
      <c r="C15" s="102">
        <v>6</v>
      </c>
      <c r="D15" s="106">
        <v>145</v>
      </c>
      <c r="E15" s="131">
        <f t="shared" si="0"/>
        <v>6.71296296296296</v>
      </c>
      <c r="F15" s="131"/>
      <c r="G15" s="102">
        <f>2*H15</f>
        <v>86.6666666666667</v>
      </c>
      <c r="H15" s="132">
        <f>SUM(E10:F15)</f>
        <v>43.3333333333333</v>
      </c>
    </row>
    <row r="16" ht="15.75" spans="2:8">
      <c r="B16" s="102">
        <v>7</v>
      </c>
      <c r="C16" s="102">
        <v>7</v>
      </c>
      <c r="D16" s="106">
        <v>155</v>
      </c>
      <c r="E16" s="131">
        <f t="shared" si="0"/>
        <v>6.15079365079365</v>
      </c>
      <c r="F16" s="131"/>
      <c r="G16" s="102">
        <f>2*H16</f>
        <v>98.968253968254</v>
      </c>
      <c r="H16" s="132">
        <f>SUM(E10:F16)</f>
        <v>49.484126984127</v>
      </c>
    </row>
    <row r="17" ht="15.75" spans="2:8">
      <c r="B17" s="102">
        <v>8</v>
      </c>
      <c r="C17" s="102">
        <v>8</v>
      </c>
      <c r="D17" s="106">
        <v>165</v>
      </c>
      <c r="E17" s="131">
        <f t="shared" si="0"/>
        <v>5.72916666666667</v>
      </c>
      <c r="F17" s="131"/>
      <c r="G17" s="102">
        <f>2*H17</f>
        <v>110.426587301587</v>
      </c>
      <c r="H17" s="132">
        <f>SUM(E10:F17)</f>
        <v>55.2132936507936</v>
      </c>
    </row>
    <row r="18" ht="15.75" spans="2:8">
      <c r="B18" s="102">
        <v>9</v>
      </c>
      <c r="C18" s="102">
        <v>9</v>
      </c>
      <c r="D18" s="107">
        <v>175</v>
      </c>
      <c r="E18" s="131">
        <f t="shared" si="0"/>
        <v>5.40123456790123</v>
      </c>
      <c r="F18" s="131"/>
      <c r="G18" s="102">
        <f>2*H18</f>
        <v>121.22905643739</v>
      </c>
      <c r="H18" s="132">
        <f>SUM(E10:F18)</f>
        <v>60.6145282186949</v>
      </c>
    </row>
    <row r="19" ht="15.75" spans="2:8">
      <c r="B19" s="102">
        <v>10</v>
      </c>
      <c r="C19" s="108">
        <v>10</v>
      </c>
      <c r="D19" s="109">
        <v>180</v>
      </c>
      <c r="E19" s="133">
        <f t="shared" si="0"/>
        <v>5</v>
      </c>
      <c r="F19" s="131"/>
      <c r="G19" s="102">
        <f>H19</f>
        <v>65.6145282186949</v>
      </c>
      <c r="H19" s="132">
        <f>SUM(E10:F19)</f>
        <v>65.6145282186949</v>
      </c>
    </row>
    <row r="20" ht="15.75" spans="5:8">
      <c r="E20" s="134" t="s">
        <v>24</v>
      </c>
      <c r="F20" s="99">
        <f>SUM(E10:F19)</f>
        <v>65.6145282186949</v>
      </c>
      <c r="G20" s="99">
        <f>SUM(G10:G19)</f>
        <v>688.167438271605</v>
      </c>
      <c r="H20" s="99">
        <f>SUM(H10:H19)</f>
        <v>377.855489417989</v>
      </c>
    </row>
    <row r="21" ht="15.75" spans="1:4">
      <c r="A21" s="110"/>
      <c r="B21" s="111" t="s">
        <v>20</v>
      </c>
      <c r="C21" s="112">
        <f>G7*H20</f>
        <v>340.06994047619</v>
      </c>
      <c r="D21" s="113"/>
    </row>
    <row r="22" ht="15" spans="2:4">
      <c r="B22" s="114" t="s">
        <v>21</v>
      </c>
      <c r="C22">
        <f>ABS((C21-H20)/H20)*100</f>
        <v>10</v>
      </c>
      <c r="D22" t="s">
        <v>22</v>
      </c>
    </row>
    <row r="23" ht="15"/>
    <row r="24" ht="15" spans="2:4">
      <c r="B24" s="14" t="s">
        <v>23</v>
      </c>
      <c r="C24" s="51"/>
      <c r="D24" s="52"/>
    </row>
    <row r="26" ht="15.75" spans="2:4">
      <c r="B26" s="115" t="s">
        <v>20</v>
      </c>
      <c r="C26" s="112">
        <f>G7/2*(G20)</f>
        <v>309.675347222222</v>
      </c>
      <c r="D26" s="113"/>
    </row>
    <row r="27" ht="15" spans="2:4">
      <c r="B27" s="114" t="s">
        <v>21</v>
      </c>
      <c r="C27">
        <f>ABS((C26-H20)/H20)*100</f>
        <v>18.0439729222368</v>
      </c>
      <c r="D27" t="s">
        <v>22</v>
      </c>
    </row>
    <row r="28" ht="15"/>
    <row r="29" ht="15.75" spans="2:2">
      <c r="B29" s="99" t="s">
        <v>33</v>
      </c>
    </row>
    <row r="30" ht="15.75" spans="2:4">
      <c r="B30" s="14" t="s">
        <v>34</v>
      </c>
      <c r="C30" s="51"/>
      <c r="D30" s="52"/>
    </row>
    <row r="31" spans="2:4">
      <c r="B31" s="87" t="s">
        <v>35</v>
      </c>
      <c r="C31" s="114" t="s">
        <v>36</v>
      </c>
      <c r="D31" t="s">
        <v>37</v>
      </c>
    </row>
    <row r="32" ht="15" spans="2:4">
      <c r="B32" s="87" t="s">
        <v>38</v>
      </c>
      <c r="C32">
        <v>5.5</v>
      </c>
      <c r="D32" t="s">
        <v>37</v>
      </c>
    </row>
    <row r="33" ht="15.75" spans="1:4">
      <c r="A33" s="110"/>
      <c r="B33" s="116" t="s">
        <v>39</v>
      </c>
      <c r="C33" s="117">
        <f>H13+((C32-C13)/(C16-C13))*(H16-H13)</f>
        <v>39.4411375661376</v>
      </c>
      <c r="D33" s="118" t="s">
        <v>40</v>
      </c>
    </row>
    <row r="34" ht="15" spans="1:4">
      <c r="A34" s="119" t="s">
        <v>41</v>
      </c>
      <c r="B34" s="87"/>
      <c r="C34">
        <f>(H15+H14)/2</f>
        <v>39.9768518518518</v>
      </c>
      <c r="D34" t="s">
        <v>40</v>
      </c>
    </row>
    <row r="35" spans="2:4">
      <c r="B35" s="87" t="s">
        <v>21</v>
      </c>
      <c r="C35" s="47">
        <f>ABS((C33-C34)/C34)*100</f>
        <v>1.34006121267268</v>
      </c>
      <c r="D35" s="1" t="s">
        <v>22</v>
      </c>
    </row>
    <row r="36" ht="15"/>
    <row r="37" ht="15" spans="2:4">
      <c r="B37" s="14" t="s">
        <v>42</v>
      </c>
      <c r="C37" s="51"/>
      <c r="D37" s="52"/>
    </row>
    <row r="39" spans="2:7">
      <c r="B39" s="54" t="s">
        <v>43</v>
      </c>
      <c r="C39" s="120"/>
      <c r="D39" s="114" t="s">
        <v>44</v>
      </c>
      <c r="E39" s="135">
        <f>C13</f>
        <v>4</v>
      </c>
      <c r="F39" s="114" t="s">
        <v>45</v>
      </c>
      <c r="G39" s="135">
        <f>H13</f>
        <v>29.3981481481481</v>
      </c>
    </row>
    <row r="40" spans="4:7">
      <c r="D40" s="114" t="s">
        <v>46</v>
      </c>
      <c r="E40" s="135">
        <f>C14</f>
        <v>5</v>
      </c>
      <c r="F40" s="114" t="s">
        <v>47</v>
      </c>
      <c r="G40" s="135">
        <f>H14</f>
        <v>36.6203703703704</v>
      </c>
    </row>
    <row r="41" spans="4:7">
      <c r="D41" s="114" t="s">
        <v>48</v>
      </c>
      <c r="E41" s="135">
        <f>C15</f>
        <v>6</v>
      </c>
      <c r="F41" s="114" t="s">
        <v>49</v>
      </c>
      <c r="G41" s="135">
        <f>H15</f>
        <v>43.3333333333333</v>
      </c>
    </row>
    <row r="42" spans="2:3">
      <c r="B42" s="114" t="s">
        <v>50</v>
      </c>
      <c r="C42">
        <f>G39</f>
        <v>29.3981481481481</v>
      </c>
    </row>
    <row r="43" spans="2:3">
      <c r="B43" s="114" t="s">
        <v>51</v>
      </c>
      <c r="C43">
        <f>((G40-G39)/(E40-E39))</f>
        <v>7.22222222222222</v>
      </c>
    </row>
    <row r="44" spans="2:3">
      <c r="B44" s="114" t="s">
        <v>52</v>
      </c>
      <c r="C44">
        <f>(((G41-G40)/(E41-E40))-((G40-G39)/(E40-E39))/(G41-E39))</f>
        <v>6.52934714375392</v>
      </c>
    </row>
    <row r="45" spans="2:2">
      <c r="B45" s="114"/>
    </row>
    <row r="46" ht="15" spans="2:3">
      <c r="B46" s="114" t="s">
        <v>53</v>
      </c>
      <c r="C46">
        <f>C32</f>
        <v>5.5</v>
      </c>
    </row>
    <row r="47" ht="15.75" spans="1:3">
      <c r="A47" s="110"/>
      <c r="B47" s="121" t="s">
        <v>54</v>
      </c>
      <c r="C47" s="122">
        <f>C42+((C43*(C46-E39)+C44)*(C46-E39)*(C46-E40))</f>
        <v>42.4201585059636</v>
      </c>
    </row>
    <row r="48" ht="15" spans="2:4">
      <c r="B48" s="123" t="s">
        <v>21</v>
      </c>
      <c r="C48" s="124">
        <f>((C47-C34)/C34)*100</f>
        <v>6.11180355863503</v>
      </c>
      <c r="D48" s="1" t="s">
        <v>22</v>
      </c>
    </row>
  </sheetData>
  <mergeCells count="18">
    <mergeCell ref="B2:L2"/>
    <mergeCell ref="B7:D7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B24:D24"/>
    <mergeCell ref="B30:D30"/>
    <mergeCell ref="A34:B34"/>
    <mergeCell ref="B37:D37"/>
    <mergeCell ref="B39:C39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opLeftCell="A19" workbookViewId="0">
      <selection activeCell="H19" sqref="H19"/>
    </sheetView>
  </sheetViews>
  <sheetFormatPr defaultColWidth="9" defaultRowHeight="14.25"/>
  <cols>
    <col min="3" max="4" width="12.625"/>
    <col min="5" max="5" width="10.1" customWidth="1"/>
    <col min="6" max="6" width="13.75"/>
    <col min="7" max="7" width="14.625" customWidth="1"/>
    <col min="8" max="12" width="13.75"/>
    <col min="14" max="15" width="12.625"/>
    <col min="22" max="23" width="12.625"/>
    <col min="29" max="30" width="12.625"/>
    <col min="36" max="37" width="12.625"/>
  </cols>
  <sheetData>
    <row r="1" ht="16.5" customHeight="1"/>
    <row r="2" ht="17" customHeight="1" spans="6:6">
      <c r="F2" s="77"/>
    </row>
    <row r="3" ht="45" customHeight="1" spans="2:11">
      <c r="B3" s="64" t="s">
        <v>55</v>
      </c>
      <c r="C3" s="65"/>
      <c r="D3" s="65"/>
      <c r="E3" s="78"/>
      <c r="F3" s="31" t="s">
        <v>56</v>
      </c>
      <c r="G3" s="31" t="s">
        <v>57</v>
      </c>
      <c r="H3" s="31" t="s">
        <v>58</v>
      </c>
      <c r="I3" s="31" t="s">
        <v>59</v>
      </c>
      <c r="J3" s="31" t="s">
        <v>60</v>
      </c>
      <c r="K3" s="31" t="s">
        <v>61</v>
      </c>
    </row>
    <row r="4" ht="51" spans="1:11">
      <c r="A4" s="66"/>
      <c r="B4" s="2" t="s">
        <v>2</v>
      </c>
      <c r="C4" s="67" t="s">
        <v>62</v>
      </c>
      <c r="D4" s="67" t="s">
        <v>63</v>
      </c>
      <c r="E4" s="79" t="s">
        <v>64</v>
      </c>
      <c r="F4" s="80" t="s">
        <v>65</v>
      </c>
      <c r="G4" s="81" t="s">
        <v>66</v>
      </c>
      <c r="H4" s="81" t="s">
        <v>67</v>
      </c>
      <c r="I4" s="90" t="s">
        <v>68</v>
      </c>
      <c r="J4" s="81" t="s">
        <v>69</v>
      </c>
      <c r="K4" s="81" t="s">
        <v>70</v>
      </c>
    </row>
    <row r="5" ht="15.75" spans="1:11">
      <c r="A5" s="66"/>
      <c r="B5" s="4">
        <v>1</v>
      </c>
      <c r="C5" s="68">
        <v>2</v>
      </c>
      <c r="D5" s="68">
        <v>3</v>
      </c>
      <c r="E5" s="82">
        <v>10</v>
      </c>
      <c r="F5" s="83">
        <f>C5^2</f>
        <v>4</v>
      </c>
      <c r="G5" s="66">
        <f>D5^2</f>
        <v>9</v>
      </c>
      <c r="H5" s="66">
        <f>D5*C5</f>
        <v>6</v>
      </c>
      <c r="I5">
        <f>E5*C5</f>
        <v>20</v>
      </c>
      <c r="J5" s="91">
        <f>D5*E5</f>
        <v>30</v>
      </c>
      <c r="K5" s="91">
        <f>E5*E5</f>
        <v>100</v>
      </c>
    </row>
    <row r="6" ht="15.75" spans="1:11">
      <c r="A6" s="66"/>
      <c r="B6" s="6">
        <v>2</v>
      </c>
      <c r="C6" s="69">
        <v>8</v>
      </c>
      <c r="D6" s="69">
        <v>5</v>
      </c>
      <c r="E6" s="84">
        <v>15</v>
      </c>
      <c r="F6" s="83">
        <f t="shared" ref="F6:F16" si="0">C6^2</f>
        <v>64</v>
      </c>
      <c r="G6" s="66">
        <f t="shared" ref="G6:G16" si="1">D6^2</f>
        <v>25</v>
      </c>
      <c r="H6" s="66">
        <f>D6*C6</f>
        <v>40</v>
      </c>
      <c r="I6">
        <f>E6*C6</f>
        <v>120</v>
      </c>
      <c r="J6" s="91">
        <f t="shared" ref="J6:J16" si="2">D6*E6</f>
        <v>75</v>
      </c>
      <c r="K6" s="91">
        <f t="shared" ref="K6:K16" si="3">E6*E6</f>
        <v>225</v>
      </c>
    </row>
    <row r="7" ht="15.75" spans="1:11">
      <c r="A7" s="66"/>
      <c r="B7" s="4">
        <v>3</v>
      </c>
      <c r="C7" s="68">
        <v>30</v>
      </c>
      <c r="D7" s="68">
        <v>8</v>
      </c>
      <c r="E7" s="82">
        <v>50</v>
      </c>
      <c r="F7" s="83">
        <f t="shared" si="0"/>
        <v>900</v>
      </c>
      <c r="G7" s="66">
        <f t="shared" si="1"/>
        <v>64</v>
      </c>
      <c r="H7" s="66">
        <f t="shared" ref="H6:H16" si="4">D7*C7</f>
        <v>240</v>
      </c>
      <c r="I7">
        <f t="shared" ref="I6:I16" si="5">E7*C7</f>
        <v>1500</v>
      </c>
      <c r="J7" s="91">
        <f t="shared" si="2"/>
        <v>400</v>
      </c>
      <c r="K7" s="91">
        <f t="shared" si="3"/>
        <v>2500</v>
      </c>
    </row>
    <row r="8" ht="15.75" spans="1:11">
      <c r="A8" s="66"/>
      <c r="B8" s="6">
        <v>4</v>
      </c>
      <c r="C8" s="69">
        <v>7</v>
      </c>
      <c r="D8" s="69">
        <v>2</v>
      </c>
      <c r="E8" s="84">
        <v>13</v>
      </c>
      <c r="F8" s="83">
        <f t="shared" si="0"/>
        <v>49</v>
      </c>
      <c r="G8" s="66">
        <f t="shared" si="1"/>
        <v>4</v>
      </c>
      <c r="H8" s="66">
        <f t="shared" si="4"/>
        <v>14</v>
      </c>
      <c r="I8">
        <f t="shared" si="5"/>
        <v>91</v>
      </c>
      <c r="J8" s="91">
        <f t="shared" si="2"/>
        <v>26</v>
      </c>
      <c r="K8" s="91">
        <f t="shared" si="3"/>
        <v>169</v>
      </c>
    </row>
    <row r="9" ht="15.75" spans="1:11">
      <c r="A9" s="66"/>
      <c r="B9" s="4">
        <v>5</v>
      </c>
      <c r="C9" s="68">
        <v>15</v>
      </c>
      <c r="D9" s="68">
        <v>3</v>
      </c>
      <c r="E9" s="82">
        <v>30</v>
      </c>
      <c r="F9" s="83">
        <f t="shared" si="0"/>
        <v>225</v>
      </c>
      <c r="G9" s="66">
        <f t="shared" si="1"/>
        <v>9</v>
      </c>
      <c r="H9" s="66">
        <f t="shared" si="4"/>
        <v>45</v>
      </c>
      <c r="I9">
        <f t="shared" si="5"/>
        <v>450</v>
      </c>
      <c r="J9" s="91">
        <f t="shared" si="2"/>
        <v>90</v>
      </c>
      <c r="K9" s="91">
        <f t="shared" si="3"/>
        <v>900</v>
      </c>
    </row>
    <row r="10" ht="15.75" spans="1:11">
      <c r="A10" s="66"/>
      <c r="B10" s="6">
        <v>6</v>
      </c>
      <c r="C10" s="69">
        <v>5</v>
      </c>
      <c r="D10" s="69">
        <v>2</v>
      </c>
      <c r="E10" s="84">
        <v>10</v>
      </c>
      <c r="F10" s="83">
        <f t="shared" si="0"/>
        <v>25</v>
      </c>
      <c r="G10" s="66">
        <f t="shared" si="1"/>
        <v>4</v>
      </c>
      <c r="H10" s="66">
        <f t="shared" si="4"/>
        <v>10</v>
      </c>
      <c r="I10">
        <f t="shared" si="5"/>
        <v>50</v>
      </c>
      <c r="J10" s="91">
        <f t="shared" si="2"/>
        <v>20</v>
      </c>
      <c r="K10" s="91">
        <f t="shared" si="3"/>
        <v>100</v>
      </c>
    </row>
    <row r="11" ht="15.75" spans="1:11">
      <c r="A11" s="66"/>
      <c r="B11" s="4">
        <v>7</v>
      </c>
      <c r="C11" s="68">
        <v>10</v>
      </c>
      <c r="D11" s="68">
        <v>4</v>
      </c>
      <c r="E11" s="82">
        <v>20</v>
      </c>
      <c r="F11" s="83">
        <f t="shared" si="0"/>
        <v>100</v>
      </c>
      <c r="G11" s="66">
        <f t="shared" si="1"/>
        <v>16</v>
      </c>
      <c r="H11" s="66">
        <f t="shared" si="4"/>
        <v>40</v>
      </c>
      <c r="I11">
        <f t="shared" si="5"/>
        <v>200</v>
      </c>
      <c r="J11" s="91">
        <f t="shared" si="2"/>
        <v>80</v>
      </c>
      <c r="K11" s="91">
        <f t="shared" si="3"/>
        <v>400</v>
      </c>
    </row>
    <row r="12" ht="15.75" spans="1:11">
      <c r="A12" s="66"/>
      <c r="B12" s="6">
        <v>8</v>
      </c>
      <c r="C12" s="69">
        <v>2</v>
      </c>
      <c r="D12" s="69">
        <v>0</v>
      </c>
      <c r="E12" s="84">
        <v>5</v>
      </c>
      <c r="F12" s="83">
        <f t="shared" si="0"/>
        <v>4</v>
      </c>
      <c r="G12" s="66">
        <f t="shared" si="1"/>
        <v>0</v>
      </c>
      <c r="H12" s="66">
        <f t="shared" si="4"/>
        <v>0</v>
      </c>
      <c r="I12">
        <f t="shared" si="5"/>
        <v>10</v>
      </c>
      <c r="J12" s="91">
        <f t="shared" si="2"/>
        <v>0</v>
      </c>
      <c r="K12" s="91">
        <f t="shared" si="3"/>
        <v>25</v>
      </c>
    </row>
    <row r="13" ht="15.75" spans="1:11">
      <c r="A13" s="66"/>
      <c r="B13" s="4">
        <v>9</v>
      </c>
      <c r="C13" s="68">
        <v>2</v>
      </c>
      <c r="D13" s="68">
        <v>1</v>
      </c>
      <c r="E13" s="82">
        <v>5</v>
      </c>
      <c r="F13" s="83">
        <f t="shared" si="0"/>
        <v>4</v>
      </c>
      <c r="G13" s="66">
        <f t="shared" si="1"/>
        <v>1</v>
      </c>
      <c r="H13" s="66">
        <f t="shared" si="4"/>
        <v>2</v>
      </c>
      <c r="I13">
        <f t="shared" si="5"/>
        <v>10</v>
      </c>
      <c r="J13" s="91">
        <f t="shared" si="2"/>
        <v>5</v>
      </c>
      <c r="K13" s="91">
        <f t="shared" si="3"/>
        <v>25</v>
      </c>
    </row>
    <row r="14" ht="15.75" spans="1:11">
      <c r="A14" s="66"/>
      <c r="B14" s="6">
        <v>10</v>
      </c>
      <c r="C14" s="69">
        <v>15</v>
      </c>
      <c r="D14" s="69">
        <v>5</v>
      </c>
      <c r="E14" s="84">
        <v>30</v>
      </c>
      <c r="F14" s="83">
        <f t="shared" si="0"/>
        <v>225</v>
      </c>
      <c r="G14" s="66">
        <f t="shared" si="1"/>
        <v>25</v>
      </c>
      <c r="H14" s="66">
        <f t="shared" si="4"/>
        <v>75</v>
      </c>
      <c r="I14">
        <f t="shared" si="5"/>
        <v>450</v>
      </c>
      <c r="J14" s="91">
        <f t="shared" si="2"/>
        <v>150</v>
      </c>
      <c r="K14" s="91">
        <f t="shared" si="3"/>
        <v>900</v>
      </c>
    </row>
    <row r="15" spans="1:11">
      <c r="A15" s="66"/>
      <c r="B15" s="4">
        <v>11</v>
      </c>
      <c r="C15" s="68">
        <v>14</v>
      </c>
      <c r="D15" s="68">
        <v>7</v>
      </c>
      <c r="E15" s="82">
        <v>30</v>
      </c>
      <c r="F15" s="83">
        <f t="shared" si="0"/>
        <v>196</v>
      </c>
      <c r="G15" s="66">
        <f t="shared" si="1"/>
        <v>49</v>
      </c>
      <c r="H15" s="66">
        <f t="shared" si="4"/>
        <v>98</v>
      </c>
      <c r="I15">
        <f t="shared" si="5"/>
        <v>420</v>
      </c>
      <c r="J15" s="91">
        <f t="shared" si="2"/>
        <v>210</v>
      </c>
      <c r="K15" s="91">
        <f t="shared" si="3"/>
        <v>900</v>
      </c>
    </row>
    <row r="16" ht="15.75" spans="1:11">
      <c r="A16" s="66"/>
      <c r="B16" s="8">
        <v>12</v>
      </c>
      <c r="C16" s="70">
        <v>32</v>
      </c>
      <c r="D16" s="70">
        <v>9</v>
      </c>
      <c r="E16" s="85">
        <v>55</v>
      </c>
      <c r="F16" s="83">
        <f>C16^2</f>
        <v>1024</v>
      </c>
      <c r="G16" s="66">
        <f t="shared" si="1"/>
        <v>81</v>
      </c>
      <c r="H16" s="66">
        <f t="shared" si="4"/>
        <v>288</v>
      </c>
      <c r="I16">
        <f t="shared" si="5"/>
        <v>1760</v>
      </c>
      <c r="J16" s="91">
        <f t="shared" si="2"/>
        <v>495</v>
      </c>
      <c r="K16" s="91">
        <f t="shared" si="3"/>
        <v>3025</v>
      </c>
    </row>
    <row r="17" ht="15.75" spans="1:11">
      <c r="A17" s="66"/>
      <c r="B17" s="9">
        <v>12</v>
      </c>
      <c r="C17" s="10" t="s">
        <v>71</v>
      </c>
      <c r="D17" s="11" t="s">
        <v>72</v>
      </c>
      <c r="E17" s="32" t="s">
        <v>73</v>
      </c>
      <c r="F17" s="33" t="s">
        <v>74</v>
      </c>
      <c r="G17" s="34" t="s">
        <v>75</v>
      </c>
      <c r="H17" s="35" t="s">
        <v>76</v>
      </c>
      <c r="I17" s="48" t="s">
        <v>77</v>
      </c>
      <c r="J17" s="49" t="s">
        <v>78</v>
      </c>
      <c r="K17" s="49" t="s">
        <v>79</v>
      </c>
    </row>
    <row r="18" ht="15.75" spans="1:11">
      <c r="A18" s="66"/>
      <c r="B18" s="9"/>
      <c r="C18" s="12">
        <f>SUM(C5:C16)</f>
        <v>142</v>
      </c>
      <c r="D18" s="13">
        <f>SUM(D5:D16)</f>
        <v>49</v>
      </c>
      <c r="E18" s="36">
        <f>SUM(E5:E16)</f>
        <v>273</v>
      </c>
      <c r="F18" s="33">
        <f>SUM(F5:F16)</f>
        <v>2820</v>
      </c>
      <c r="G18" s="34">
        <f>SUM(G5:G16)</f>
        <v>287</v>
      </c>
      <c r="H18" s="86">
        <f>SUM(H5:H16)</f>
        <v>858</v>
      </c>
      <c r="I18" s="92">
        <f>SUM(I5:I16)</f>
        <v>5081</v>
      </c>
      <c r="J18" s="49">
        <f>SUM(J5:J16)</f>
        <v>1581</v>
      </c>
      <c r="K18" s="49">
        <f>SUM(K5:K16)</f>
        <v>9269</v>
      </c>
    </row>
    <row r="19" ht="15"/>
    <row r="20" ht="15" spans="2:5">
      <c r="B20" s="71" t="s">
        <v>80</v>
      </c>
      <c r="C20" s="72"/>
      <c r="D20" s="72"/>
      <c r="E20" s="72"/>
    </row>
    <row r="21" ht="15" spans="2:8">
      <c r="B21" s="16" t="s">
        <v>81</v>
      </c>
      <c r="C21" s="17"/>
      <c r="D21" s="27" t="s">
        <v>82</v>
      </c>
      <c r="E21" s="46" t="s">
        <v>83</v>
      </c>
      <c r="H21" t="s">
        <v>84</v>
      </c>
    </row>
    <row r="22" ht="15.75" spans="3:8">
      <c r="C22" s="19">
        <f>$B$17</f>
        <v>12</v>
      </c>
      <c r="D22" s="12">
        <f>$C$18</f>
        <v>142</v>
      </c>
      <c r="E22" s="40">
        <f>$D$18</f>
        <v>49</v>
      </c>
      <c r="F22" s="41" t="s">
        <v>85</v>
      </c>
      <c r="G22" s="28">
        <f>$E$18</f>
        <v>273</v>
      </c>
      <c r="H22">
        <f>MDETERM(C22:E24)</f>
        <v>260152</v>
      </c>
    </row>
    <row r="23" ht="15.75" spans="2:7">
      <c r="B23" s="20" t="s">
        <v>82</v>
      </c>
      <c r="C23" s="12">
        <f>$C$18</f>
        <v>142</v>
      </c>
      <c r="D23" s="21">
        <f>$F$18</f>
        <v>2820</v>
      </c>
      <c r="E23" s="42">
        <f>$H$18</f>
        <v>858</v>
      </c>
      <c r="F23" s="41" t="s">
        <v>86</v>
      </c>
      <c r="G23" s="29">
        <f>$I$18</f>
        <v>5081</v>
      </c>
    </row>
    <row r="24" ht="15.75" spans="2:7">
      <c r="B24" s="22" t="s">
        <v>83</v>
      </c>
      <c r="C24" s="23">
        <f>$D$18</f>
        <v>49</v>
      </c>
      <c r="D24" s="24">
        <f>$H$18</f>
        <v>858</v>
      </c>
      <c r="E24" s="43">
        <f>$G$18</f>
        <v>287</v>
      </c>
      <c r="F24" s="41" t="s">
        <v>87</v>
      </c>
      <c r="G24" s="30">
        <f>$J$18</f>
        <v>1581</v>
      </c>
    </row>
    <row r="25" ht="15" spans="3:7">
      <c r="C25" s="25" t="s">
        <v>88</v>
      </c>
      <c r="D25" s="26"/>
      <c r="E25" s="44"/>
      <c r="F25" s="45" t="s">
        <v>89</v>
      </c>
      <c r="G25" s="45" t="s">
        <v>90</v>
      </c>
    </row>
    <row r="26" ht="15"/>
    <row r="27" ht="15" spans="2:5">
      <c r="B27" s="16" t="s">
        <v>91</v>
      </c>
      <c r="C27" s="17"/>
      <c r="D27" s="27" t="s">
        <v>82</v>
      </c>
      <c r="E27" s="46" t="s">
        <v>83</v>
      </c>
    </row>
    <row r="28" ht="15.75" spans="3:6">
      <c r="C28" s="28">
        <f>$E$18</f>
        <v>273</v>
      </c>
      <c r="D28" s="12">
        <f>$C$18</f>
        <v>142</v>
      </c>
      <c r="E28" s="40">
        <f>$D$18</f>
        <v>49</v>
      </c>
      <c r="F28" t="s">
        <v>92</v>
      </c>
    </row>
    <row r="29" ht="15.75" spans="2:8">
      <c r="B29" s="20" t="s">
        <v>82</v>
      </c>
      <c r="C29" s="29">
        <f>$I$18</f>
        <v>5081</v>
      </c>
      <c r="D29" s="21">
        <f>$F$18</f>
        <v>2820</v>
      </c>
      <c r="E29" s="42">
        <f>$H$18</f>
        <v>858</v>
      </c>
      <c r="F29">
        <f>MDETERM(C28:E30)</f>
        <v>681512.000000003</v>
      </c>
      <c r="G29" s="87" t="s">
        <v>93</v>
      </c>
      <c r="H29" s="47">
        <f>F29/H22</f>
        <v>2.61966850149145</v>
      </c>
    </row>
    <row r="30" ht="15.75" spans="2:5">
      <c r="B30" s="22" t="s">
        <v>83</v>
      </c>
      <c r="C30" s="30">
        <f>$J$18</f>
        <v>1581</v>
      </c>
      <c r="D30" s="42">
        <f>$H$18</f>
        <v>858</v>
      </c>
      <c r="E30" s="88">
        <f>$G$18</f>
        <v>287</v>
      </c>
    </row>
    <row r="31" ht="15"/>
    <row r="32" ht="15" spans="2:5">
      <c r="B32" s="16" t="s">
        <v>94</v>
      </c>
      <c r="C32" s="17"/>
      <c r="D32" s="27" t="s">
        <v>82</v>
      </c>
      <c r="E32" s="46" t="s">
        <v>83</v>
      </c>
    </row>
    <row r="33" ht="15.75" spans="3:12">
      <c r="C33" s="19">
        <f>$B$17</f>
        <v>12</v>
      </c>
      <c r="D33" s="28">
        <f>$E$18</f>
        <v>273</v>
      </c>
      <c r="E33" s="40">
        <f>$D$18</f>
        <v>49</v>
      </c>
      <c r="F33" t="s">
        <v>95</v>
      </c>
      <c r="J33" s="14" t="s">
        <v>19</v>
      </c>
      <c r="K33" s="51"/>
      <c r="L33" s="52"/>
    </row>
    <row r="34" ht="15.75" spans="2:12">
      <c r="B34" s="20" t="s">
        <v>82</v>
      </c>
      <c r="C34" s="12">
        <f>$C$18</f>
        <v>142</v>
      </c>
      <c r="D34" s="29">
        <f>$I$18</f>
        <v>5081</v>
      </c>
      <c r="E34" s="42">
        <f>$H$18</f>
        <v>858</v>
      </c>
      <c r="F34">
        <f>MDETERM(C33:E35)</f>
        <v>373728.999999999</v>
      </c>
      <c r="G34" s="87" t="s">
        <v>96</v>
      </c>
      <c r="H34" s="47">
        <f>F34/H22</f>
        <v>1.43657938435991</v>
      </c>
      <c r="J34" s="93" t="s">
        <v>97</v>
      </c>
      <c r="K34" s="54" t="s">
        <v>98</v>
      </c>
      <c r="L34" s="94"/>
    </row>
    <row r="35" ht="15.75" spans="2:12">
      <c r="B35" s="22" t="s">
        <v>83</v>
      </c>
      <c r="C35" s="40">
        <f>$D$18</f>
        <v>49</v>
      </c>
      <c r="D35" s="30">
        <f>$J$18</f>
        <v>1581</v>
      </c>
      <c r="E35" s="88">
        <f>$G$18</f>
        <v>287</v>
      </c>
      <c r="J35" s="56"/>
      <c r="L35" s="57"/>
    </row>
    <row r="36" ht="15" spans="10:12">
      <c r="J36" s="58" t="s">
        <v>99</v>
      </c>
      <c r="K36" s="59"/>
      <c r="L36" s="60"/>
    </row>
    <row r="37" ht="15" spans="2:12">
      <c r="B37" s="16" t="s">
        <v>100</v>
      </c>
      <c r="C37" s="17"/>
      <c r="D37" s="27" t="s">
        <v>82</v>
      </c>
      <c r="E37" s="46" t="s">
        <v>83</v>
      </c>
      <c r="J37" s="95" t="s">
        <v>97</v>
      </c>
      <c r="K37" s="62">
        <f>H29+(H34*20)+(H39*8)</f>
        <v>37.48508564224</v>
      </c>
      <c r="L37" s="63" t="s">
        <v>101</v>
      </c>
    </row>
    <row r="38" ht="15.75" spans="3:6">
      <c r="C38" s="19">
        <f>$B$17</f>
        <v>12</v>
      </c>
      <c r="D38" s="12">
        <f>$C$18</f>
        <v>142</v>
      </c>
      <c r="E38" s="28">
        <f>$E$18</f>
        <v>273</v>
      </c>
      <c r="F38" t="s">
        <v>102</v>
      </c>
    </row>
    <row r="39" ht="15.75" spans="2:8">
      <c r="B39" s="20" t="s">
        <v>82</v>
      </c>
      <c r="C39" s="12">
        <f>$C$18</f>
        <v>142</v>
      </c>
      <c r="D39" s="21">
        <f>$F$18</f>
        <v>2820</v>
      </c>
      <c r="E39" s="29">
        <f>$I$18</f>
        <v>5081</v>
      </c>
      <c r="F39">
        <f>MDETERM(C38:E40)</f>
        <v>199466.000000002</v>
      </c>
      <c r="G39" s="87" t="s">
        <v>103</v>
      </c>
      <c r="H39" s="47">
        <f>F39/H22</f>
        <v>0.766728681693789</v>
      </c>
    </row>
    <row r="40" ht="15.75" spans="2:5">
      <c r="B40" s="22" t="s">
        <v>83</v>
      </c>
      <c r="C40" s="40">
        <f>$D$18</f>
        <v>49</v>
      </c>
      <c r="D40" s="42">
        <f>$H$18</f>
        <v>858</v>
      </c>
      <c r="E40" s="30">
        <f>$J$18</f>
        <v>1581</v>
      </c>
    </row>
    <row r="41" ht="15"/>
    <row r="42" ht="15" spans="1:8">
      <c r="A42" s="73"/>
      <c r="B42" s="27"/>
      <c r="C42" s="27"/>
      <c r="D42" s="27"/>
      <c r="E42" s="27"/>
      <c r="F42" s="27"/>
      <c r="G42" s="27"/>
      <c r="H42" s="46"/>
    </row>
    <row r="43" ht="15" spans="1:8">
      <c r="A43" s="56"/>
      <c r="B43" s="16" t="s">
        <v>104</v>
      </c>
      <c r="C43" s="17"/>
      <c r="D43" s="27" t="s">
        <v>82</v>
      </c>
      <c r="E43" s="46" t="s">
        <v>83</v>
      </c>
      <c r="F43" t="s">
        <v>105</v>
      </c>
      <c r="G43" t="s">
        <v>106</v>
      </c>
      <c r="H43" s="57"/>
    </row>
    <row r="44" ht="15.75" spans="1:8">
      <c r="A44" s="56"/>
      <c r="C44" s="19">
        <f t="array" ref="C44:E46">MINVERSE(C22:E24)</f>
        <v>0.281281712229773</v>
      </c>
      <c r="D44" s="12">
        <v>0.00495095175128383</v>
      </c>
      <c r="E44" s="40">
        <v>-0.0628248101110119</v>
      </c>
      <c r="F44" t="s">
        <v>107</v>
      </c>
      <c r="G44" t="s">
        <v>107</v>
      </c>
      <c r="H44" s="57"/>
    </row>
    <row r="45" ht="15.75" spans="1:8">
      <c r="A45" s="56"/>
      <c r="B45" s="20" t="s">
        <v>82</v>
      </c>
      <c r="C45" s="12">
        <v>0.00495095175128386</v>
      </c>
      <c r="D45" s="21">
        <v>0.00400919462468096</v>
      </c>
      <c r="E45" s="42">
        <v>-0.0128309603616347</v>
      </c>
      <c r="H45" s="57"/>
    </row>
    <row r="46" ht="15.75" spans="1:8">
      <c r="A46" s="56"/>
      <c r="B46" s="22" t="s">
        <v>83</v>
      </c>
      <c r="C46" s="23">
        <v>-0.062824810111012</v>
      </c>
      <c r="D46" s="24">
        <v>-0.0128309603616347</v>
      </c>
      <c r="E46" s="43">
        <v>0.0525692671976383</v>
      </c>
      <c r="H46" s="57"/>
    </row>
    <row r="47" spans="1:8">
      <c r="A47" s="56"/>
      <c r="B47"/>
      <c r="C47"/>
      <c r="H47" s="57"/>
    </row>
    <row r="48" ht="15" spans="1:8">
      <c r="A48" s="74"/>
      <c r="B48" s="75" t="s">
        <v>108</v>
      </c>
      <c r="C48" s="76"/>
      <c r="D48" s="76"/>
      <c r="E48" s="76"/>
      <c r="F48" s="76"/>
      <c r="G48" s="76"/>
      <c r="H48" s="89"/>
    </row>
  </sheetData>
  <mergeCells count="13">
    <mergeCell ref="B3:E3"/>
    <mergeCell ref="B20:E20"/>
    <mergeCell ref="B21:C21"/>
    <mergeCell ref="C25:E25"/>
    <mergeCell ref="B27:C27"/>
    <mergeCell ref="B32:C32"/>
    <mergeCell ref="J33:L33"/>
    <mergeCell ref="K34:L34"/>
    <mergeCell ref="J36:L36"/>
    <mergeCell ref="B37:C37"/>
    <mergeCell ref="B43:C43"/>
    <mergeCell ref="B48:H48"/>
    <mergeCell ref="B17:B1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43"/>
  <sheetViews>
    <sheetView topLeftCell="A8" workbookViewId="0">
      <selection activeCell="B23" sqref="B23:H43"/>
    </sheetView>
  </sheetViews>
  <sheetFormatPr defaultColWidth="9" defaultRowHeight="14.25"/>
  <cols>
    <col min="6" max="6" width="9.375"/>
    <col min="8" max="8" width="13.75"/>
    <col min="11" max="11" width="12.625"/>
    <col min="12" max="12" width="11" customWidth="1"/>
  </cols>
  <sheetData>
    <row r="1" customHeight="1"/>
    <row r="2" ht="15" spans="2:4">
      <c r="B2" s="1"/>
      <c r="C2" s="1"/>
      <c r="D2" s="1"/>
    </row>
    <row r="3" ht="78" spans="2:11">
      <c r="B3" s="2" t="s">
        <v>2</v>
      </c>
      <c r="C3" s="3" t="s">
        <v>109</v>
      </c>
      <c r="D3" s="3" t="s">
        <v>110</v>
      </c>
      <c r="E3" s="3" t="s">
        <v>111</v>
      </c>
      <c r="F3" s="31" t="s">
        <v>56</v>
      </c>
      <c r="G3" s="31" t="s">
        <v>57</v>
      </c>
      <c r="H3" s="31" t="s">
        <v>58</v>
      </c>
      <c r="I3" s="31" t="s">
        <v>59</v>
      </c>
      <c r="J3" s="31" t="s">
        <v>60</v>
      </c>
      <c r="K3" s="31" t="s">
        <v>61</v>
      </c>
    </row>
    <row r="4" ht="15.75" spans="2:11">
      <c r="B4" s="4">
        <v>1</v>
      </c>
      <c r="C4" s="5">
        <v>1</v>
      </c>
      <c r="D4" s="5">
        <v>4</v>
      </c>
      <c r="E4" s="5">
        <v>48</v>
      </c>
      <c r="F4">
        <f>C4^2</f>
        <v>1</v>
      </c>
      <c r="G4">
        <f t="shared" ref="G4:G19" si="0">D4^2</f>
        <v>16</v>
      </c>
      <c r="H4">
        <f>C4*D4</f>
        <v>4</v>
      </c>
      <c r="I4">
        <f>C4*E4</f>
        <v>48</v>
      </c>
      <c r="J4">
        <f>D4*E4</f>
        <v>192</v>
      </c>
      <c r="K4">
        <f>E4^2</f>
        <v>2304</v>
      </c>
    </row>
    <row r="5" ht="15.75" spans="2:11">
      <c r="B5" s="6">
        <v>2</v>
      </c>
      <c r="C5" s="7">
        <v>1</v>
      </c>
      <c r="D5" s="7">
        <v>8</v>
      </c>
      <c r="E5" s="7">
        <v>40</v>
      </c>
      <c r="F5">
        <f t="shared" ref="F5:F19" si="1">C5^2</f>
        <v>1</v>
      </c>
      <c r="G5">
        <f t="shared" si="0"/>
        <v>64</v>
      </c>
      <c r="H5">
        <f t="shared" ref="H5:H19" si="2">C5*D5</f>
        <v>8</v>
      </c>
      <c r="I5">
        <f t="shared" ref="I5:I19" si="3">C5*E5</f>
        <v>40</v>
      </c>
      <c r="J5">
        <f t="shared" ref="J5:J19" si="4">D5*E5</f>
        <v>320</v>
      </c>
      <c r="K5">
        <f t="shared" ref="K5:K19" si="5">E5^2</f>
        <v>1600</v>
      </c>
    </row>
    <row r="6" ht="15.75" spans="2:11">
      <c r="B6" s="4">
        <v>3</v>
      </c>
      <c r="C6" s="5">
        <v>1</v>
      </c>
      <c r="D6" s="5">
        <v>16</v>
      </c>
      <c r="E6" s="5">
        <v>44</v>
      </c>
      <c r="F6">
        <f t="shared" si="1"/>
        <v>1</v>
      </c>
      <c r="G6">
        <f t="shared" si="0"/>
        <v>256</v>
      </c>
      <c r="H6">
        <f t="shared" si="2"/>
        <v>16</v>
      </c>
      <c r="I6">
        <f t="shared" si="3"/>
        <v>44</v>
      </c>
      <c r="J6">
        <f t="shared" si="4"/>
        <v>704</v>
      </c>
      <c r="K6">
        <f t="shared" si="5"/>
        <v>1936</v>
      </c>
    </row>
    <row r="7" ht="15.75" spans="2:11">
      <c r="B7" s="6">
        <v>4</v>
      </c>
      <c r="C7" s="7">
        <v>1</v>
      </c>
      <c r="D7" s="7">
        <v>32</v>
      </c>
      <c r="E7" s="7">
        <v>40</v>
      </c>
      <c r="F7">
        <f t="shared" si="1"/>
        <v>1</v>
      </c>
      <c r="G7">
        <f t="shared" si="0"/>
        <v>1024</v>
      </c>
      <c r="H7">
        <f t="shared" si="2"/>
        <v>32</v>
      </c>
      <c r="I7">
        <f t="shared" si="3"/>
        <v>40</v>
      </c>
      <c r="J7">
        <f t="shared" si="4"/>
        <v>1280</v>
      </c>
      <c r="K7">
        <f t="shared" si="5"/>
        <v>1600</v>
      </c>
    </row>
    <row r="8" ht="15.75" spans="2:11">
      <c r="B8" s="4">
        <v>5</v>
      </c>
      <c r="C8" s="5">
        <v>2</v>
      </c>
      <c r="D8" s="5">
        <v>4</v>
      </c>
      <c r="E8" s="5">
        <v>46.5</v>
      </c>
      <c r="F8">
        <f t="shared" si="1"/>
        <v>4</v>
      </c>
      <c r="G8">
        <f t="shared" si="0"/>
        <v>16</v>
      </c>
      <c r="H8">
        <f t="shared" si="2"/>
        <v>8</v>
      </c>
      <c r="I8">
        <f t="shared" si="3"/>
        <v>93</v>
      </c>
      <c r="J8">
        <f t="shared" si="4"/>
        <v>186</v>
      </c>
      <c r="K8">
        <f t="shared" si="5"/>
        <v>2162.25</v>
      </c>
    </row>
    <row r="9" ht="15.75" spans="2:11">
      <c r="B9" s="6">
        <v>6</v>
      </c>
      <c r="C9" s="7">
        <v>2</v>
      </c>
      <c r="D9" s="7">
        <v>8</v>
      </c>
      <c r="E9" s="7">
        <v>43.6</v>
      </c>
      <c r="F9">
        <f t="shared" si="1"/>
        <v>4</v>
      </c>
      <c r="G9">
        <f t="shared" si="0"/>
        <v>64</v>
      </c>
      <c r="H9">
        <f t="shared" si="2"/>
        <v>16</v>
      </c>
      <c r="I9">
        <f t="shared" si="3"/>
        <v>87.2</v>
      </c>
      <c r="J9">
        <f t="shared" si="4"/>
        <v>348.8</v>
      </c>
      <c r="K9">
        <f t="shared" si="5"/>
        <v>1900.96</v>
      </c>
    </row>
    <row r="10" ht="15.75" spans="2:11">
      <c r="B10" s="4">
        <v>7</v>
      </c>
      <c r="C10" s="5">
        <v>2</v>
      </c>
      <c r="D10" s="5">
        <v>16</v>
      </c>
      <c r="E10" s="5">
        <v>38.3</v>
      </c>
      <c r="F10">
        <f t="shared" si="1"/>
        <v>4</v>
      </c>
      <c r="G10">
        <f t="shared" si="0"/>
        <v>256</v>
      </c>
      <c r="H10">
        <f t="shared" si="2"/>
        <v>32</v>
      </c>
      <c r="I10">
        <f t="shared" si="3"/>
        <v>76.6</v>
      </c>
      <c r="J10">
        <f t="shared" si="4"/>
        <v>612.8</v>
      </c>
      <c r="K10">
        <f t="shared" si="5"/>
        <v>1466.89</v>
      </c>
    </row>
    <row r="11" ht="15.75" spans="2:11">
      <c r="B11" s="6">
        <v>8</v>
      </c>
      <c r="C11" s="7">
        <v>2</v>
      </c>
      <c r="D11" s="7">
        <v>32</v>
      </c>
      <c r="E11" s="7">
        <v>36.7</v>
      </c>
      <c r="F11">
        <f t="shared" si="1"/>
        <v>4</v>
      </c>
      <c r="G11">
        <f t="shared" si="0"/>
        <v>1024</v>
      </c>
      <c r="H11">
        <f t="shared" si="2"/>
        <v>64</v>
      </c>
      <c r="I11">
        <f t="shared" si="3"/>
        <v>73.4</v>
      </c>
      <c r="J11">
        <f t="shared" si="4"/>
        <v>1174.4</v>
      </c>
      <c r="K11">
        <f t="shared" si="5"/>
        <v>1346.89</v>
      </c>
    </row>
    <row r="12" ht="15.75" spans="2:11">
      <c r="B12" s="4">
        <v>9</v>
      </c>
      <c r="C12" s="5">
        <v>4</v>
      </c>
      <c r="D12" s="5">
        <v>4</v>
      </c>
      <c r="E12" s="5">
        <v>39.8</v>
      </c>
      <c r="F12">
        <f t="shared" si="1"/>
        <v>16</v>
      </c>
      <c r="G12">
        <f t="shared" si="0"/>
        <v>16</v>
      </c>
      <c r="H12">
        <f t="shared" si="2"/>
        <v>16</v>
      </c>
      <c r="I12">
        <f t="shared" si="3"/>
        <v>159.2</v>
      </c>
      <c r="J12">
        <f t="shared" si="4"/>
        <v>159.2</v>
      </c>
      <c r="K12">
        <f t="shared" si="5"/>
        <v>1584.04</v>
      </c>
    </row>
    <row r="13" ht="15.75" spans="2:11">
      <c r="B13" s="6">
        <v>10</v>
      </c>
      <c r="C13" s="7">
        <v>4</v>
      </c>
      <c r="D13" s="7">
        <v>8</v>
      </c>
      <c r="E13" s="7">
        <v>34.8</v>
      </c>
      <c r="F13">
        <f t="shared" si="1"/>
        <v>16</v>
      </c>
      <c r="G13">
        <f t="shared" si="0"/>
        <v>64</v>
      </c>
      <c r="H13">
        <f t="shared" si="2"/>
        <v>32</v>
      </c>
      <c r="I13">
        <f t="shared" si="3"/>
        <v>139.2</v>
      </c>
      <c r="J13">
        <f t="shared" si="4"/>
        <v>278.4</v>
      </c>
      <c r="K13">
        <f t="shared" si="5"/>
        <v>1211.04</v>
      </c>
    </row>
    <row r="14" ht="15.75" spans="2:11">
      <c r="B14" s="4">
        <v>11</v>
      </c>
      <c r="C14" s="5">
        <v>4</v>
      </c>
      <c r="D14" s="5">
        <v>16</v>
      </c>
      <c r="E14" s="5">
        <v>30.5</v>
      </c>
      <c r="F14">
        <f t="shared" si="1"/>
        <v>16</v>
      </c>
      <c r="G14">
        <f t="shared" si="0"/>
        <v>256</v>
      </c>
      <c r="H14">
        <f t="shared" si="2"/>
        <v>64</v>
      </c>
      <c r="I14">
        <f t="shared" si="3"/>
        <v>122</v>
      </c>
      <c r="J14">
        <f t="shared" si="4"/>
        <v>488</v>
      </c>
      <c r="K14">
        <f t="shared" si="5"/>
        <v>930.25</v>
      </c>
    </row>
    <row r="15" ht="15.75" spans="2:11">
      <c r="B15" s="6">
        <v>12</v>
      </c>
      <c r="C15" s="7">
        <v>4</v>
      </c>
      <c r="D15" s="7">
        <v>32</v>
      </c>
      <c r="E15" s="7">
        <v>26.7</v>
      </c>
      <c r="F15">
        <f t="shared" si="1"/>
        <v>16</v>
      </c>
      <c r="G15">
        <f t="shared" si="0"/>
        <v>1024</v>
      </c>
      <c r="H15">
        <f t="shared" si="2"/>
        <v>128</v>
      </c>
      <c r="I15">
        <f t="shared" si="3"/>
        <v>106.8</v>
      </c>
      <c r="J15">
        <f t="shared" si="4"/>
        <v>854.4</v>
      </c>
      <c r="K15">
        <f t="shared" si="5"/>
        <v>712.89</v>
      </c>
    </row>
    <row r="16" ht="15.75" spans="2:11">
      <c r="B16" s="4">
        <v>13</v>
      </c>
      <c r="C16" s="5">
        <v>8</v>
      </c>
      <c r="D16" s="5">
        <v>4</v>
      </c>
      <c r="E16" s="5">
        <v>29.9</v>
      </c>
      <c r="F16">
        <f t="shared" si="1"/>
        <v>64</v>
      </c>
      <c r="G16">
        <f t="shared" si="0"/>
        <v>16</v>
      </c>
      <c r="H16">
        <f t="shared" si="2"/>
        <v>32</v>
      </c>
      <c r="I16">
        <f t="shared" si="3"/>
        <v>239.2</v>
      </c>
      <c r="J16">
        <f t="shared" si="4"/>
        <v>119.6</v>
      </c>
      <c r="K16">
        <f t="shared" si="5"/>
        <v>894.01</v>
      </c>
    </row>
    <row r="17" ht="15.75" spans="2:11">
      <c r="B17" s="6">
        <v>14</v>
      </c>
      <c r="C17" s="7">
        <v>8</v>
      </c>
      <c r="D17" s="7">
        <v>8</v>
      </c>
      <c r="E17" s="7">
        <v>26.2</v>
      </c>
      <c r="F17">
        <f t="shared" si="1"/>
        <v>64</v>
      </c>
      <c r="G17">
        <f t="shared" si="0"/>
        <v>64</v>
      </c>
      <c r="H17">
        <f t="shared" si="2"/>
        <v>64</v>
      </c>
      <c r="I17">
        <f t="shared" si="3"/>
        <v>209.6</v>
      </c>
      <c r="J17">
        <f t="shared" si="4"/>
        <v>209.6</v>
      </c>
      <c r="K17">
        <f t="shared" si="5"/>
        <v>686.44</v>
      </c>
    </row>
    <row r="18" ht="15.75" spans="2:11">
      <c r="B18" s="4">
        <v>15</v>
      </c>
      <c r="C18" s="5">
        <v>8</v>
      </c>
      <c r="D18" s="5">
        <v>16</v>
      </c>
      <c r="E18" s="5">
        <v>22.9</v>
      </c>
      <c r="F18">
        <f t="shared" si="1"/>
        <v>64</v>
      </c>
      <c r="G18">
        <f t="shared" si="0"/>
        <v>256</v>
      </c>
      <c r="H18">
        <f t="shared" si="2"/>
        <v>128</v>
      </c>
      <c r="I18">
        <f t="shared" si="3"/>
        <v>183.2</v>
      </c>
      <c r="J18">
        <f t="shared" si="4"/>
        <v>366.4</v>
      </c>
      <c r="K18">
        <f t="shared" si="5"/>
        <v>524.41</v>
      </c>
    </row>
    <row r="19" ht="15.75" spans="2:11">
      <c r="B19" s="8">
        <v>16</v>
      </c>
      <c r="C19" s="7">
        <v>8</v>
      </c>
      <c r="D19" s="7">
        <v>32</v>
      </c>
      <c r="E19" s="7">
        <v>20.1</v>
      </c>
      <c r="F19">
        <f t="shared" si="1"/>
        <v>64</v>
      </c>
      <c r="G19">
        <f t="shared" si="0"/>
        <v>1024</v>
      </c>
      <c r="H19">
        <f t="shared" si="2"/>
        <v>256</v>
      </c>
      <c r="I19">
        <f t="shared" si="3"/>
        <v>160.8</v>
      </c>
      <c r="J19">
        <f t="shared" si="4"/>
        <v>643.2</v>
      </c>
      <c r="K19">
        <f t="shared" si="5"/>
        <v>404.01</v>
      </c>
    </row>
    <row r="20" ht="15.75" spans="2:11">
      <c r="B20" s="9">
        <f>B19</f>
        <v>16</v>
      </c>
      <c r="C20" s="10" t="s">
        <v>71</v>
      </c>
      <c r="D20" s="11" t="s">
        <v>72</v>
      </c>
      <c r="E20" s="32" t="s">
        <v>73</v>
      </c>
      <c r="F20" s="33" t="s">
        <v>74</v>
      </c>
      <c r="G20" s="34" t="s">
        <v>75</v>
      </c>
      <c r="H20" s="35" t="s">
        <v>76</v>
      </c>
      <c r="I20" s="48" t="s">
        <v>77</v>
      </c>
      <c r="J20" s="49" t="s">
        <v>78</v>
      </c>
      <c r="K20" s="50" t="s">
        <v>78</v>
      </c>
    </row>
    <row r="21" ht="15.75" spans="2:11">
      <c r="B21" s="9"/>
      <c r="C21" s="12">
        <f>SUM(C4:C19)</f>
        <v>60</v>
      </c>
      <c r="D21" s="13">
        <f t="shared" ref="D21:K21" si="6">SUM(D4:D19)</f>
        <v>240</v>
      </c>
      <c r="E21" s="36">
        <f t="shared" si="6"/>
        <v>568</v>
      </c>
      <c r="F21" s="37">
        <f t="shared" si="6"/>
        <v>340</v>
      </c>
      <c r="G21" s="34">
        <f t="shared" si="6"/>
        <v>5440</v>
      </c>
      <c r="H21" s="35">
        <f t="shared" si="6"/>
        <v>900</v>
      </c>
      <c r="I21" s="48">
        <f t="shared" si="6"/>
        <v>1822.2</v>
      </c>
      <c r="J21" s="49">
        <f t="shared" si="6"/>
        <v>7936.8</v>
      </c>
      <c r="K21" s="50">
        <f t="shared" si="6"/>
        <v>21264.08</v>
      </c>
    </row>
    <row r="22" ht="15"/>
    <row r="23" ht="15" spans="2:5">
      <c r="B23" s="14" t="s">
        <v>80</v>
      </c>
      <c r="C23" s="15"/>
      <c r="D23" s="15"/>
      <c r="E23" s="38"/>
    </row>
    <row r="24" ht="15" spans="2:8">
      <c r="B24" s="16" t="s">
        <v>81</v>
      </c>
      <c r="C24" s="17"/>
      <c r="D24" s="18" t="s">
        <v>82</v>
      </c>
      <c r="E24" s="39" t="s">
        <v>83</v>
      </c>
      <c r="H24" t="s">
        <v>84</v>
      </c>
    </row>
    <row r="25" ht="15.75" spans="3:8">
      <c r="C25" s="19">
        <f>$B$20</f>
        <v>16</v>
      </c>
      <c r="D25" s="12">
        <f>$C$21</f>
        <v>60</v>
      </c>
      <c r="E25" s="40">
        <f>$D$21</f>
        <v>240</v>
      </c>
      <c r="F25" s="41" t="s">
        <v>85</v>
      </c>
      <c r="G25" s="28">
        <f>$E$18</f>
        <v>22.9</v>
      </c>
      <c r="H25">
        <f>MDETERM(C25:E27)</f>
        <v>3385600</v>
      </c>
    </row>
    <row r="26" ht="15.75" spans="2:7">
      <c r="B26" s="20" t="s">
        <v>82</v>
      </c>
      <c r="C26" s="12">
        <f>$C$21</f>
        <v>60</v>
      </c>
      <c r="D26" s="21">
        <f>$F$21</f>
        <v>340</v>
      </c>
      <c r="E26" s="42">
        <f>$H$21</f>
        <v>900</v>
      </c>
      <c r="F26" s="41" t="s">
        <v>86</v>
      </c>
      <c r="G26" s="29">
        <f>$I$18</f>
        <v>183.2</v>
      </c>
    </row>
    <row r="27" ht="15.75" spans="2:7">
      <c r="B27" s="22" t="s">
        <v>83</v>
      </c>
      <c r="C27" s="23">
        <f>$D$21</f>
        <v>240</v>
      </c>
      <c r="D27" s="24">
        <f>$H$21</f>
        <v>900</v>
      </c>
      <c r="E27" s="43">
        <f>$G$21</f>
        <v>5440</v>
      </c>
      <c r="F27" s="41" t="s">
        <v>87</v>
      </c>
      <c r="G27" s="30">
        <f>$J$18</f>
        <v>366.4</v>
      </c>
    </row>
    <row r="28" ht="15" spans="3:7">
      <c r="C28" s="25" t="s">
        <v>88</v>
      </c>
      <c r="D28" s="26"/>
      <c r="E28" s="44"/>
      <c r="F28" s="45" t="s">
        <v>89</v>
      </c>
      <c r="G28" s="45" t="s">
        <v>90</v>
      </c>
    </row>
    <row r="29" ht="15"/>
    <row r="30" ht="15" spans="2:5">
      <c r="B30" s="16" t="s">
        <v>91</v>
      </c>
      <c r="C30" s="17"/>
      <c r="D30" s="27" t="s">
        <v>82</v>
      </c>
      <c r="E30" s="46" t="s">
        <v>83</v>
      </c>
    </row>
    <row r="31" ht="15.75" spans="3:6">
      <c r="C31" s="28">
        <f>$E$18</f>
        <v>22.9</v>
      </c>
      <c r="D31" s="12">
        <f>$C$21</f>
        <v>60</v>
      </c>
      <c r="E31" s="40">
        <f>$D$21</f>
        <v>240</v>
      </c>
      <c r="F31" t="s">
        <v>92</v>
      </c>
    </row>
    <row r="32" ht="15.75" spans="2:12">
      <c r="B32" s="20" t="s">
        <v>82</v>
      </c>
      <c r="C32" s="29">
        <f>$I$18</f>
        <v>183.2</v>
      </c>
      <c r="D32" s="21">
        <f>$F$21</f>
        <v>340</v>
      </c>
      <c r="E32" s="42">
        <f>$H$21</f>
        <v>900</v>
      </c>
      <c r="F32">
        <f>MDETERM(C31:E33)</f>
        <v>-6531080</v>
      </c>
      <c r="G32" s="1" t="s">
        <v>85</v>
      </c>
      <c r="H32" s="47">
        <f>F32/H25</f>
        <v>-1.92907608695652</v>
      </c>
      <c r="J32" s="14" t="s">
        <v>19</v>
      </c>
      <c r="K32" s="51"/>
      <c r="L32" s="52"/>
    </row>
    <row r="33" ht="15.75" spans="2:12">
      <c r="B33" s="22" t="s">
        <v>83</v>
      </c>
      <c r="C33" s="30">
        <f>$J$18</f>
        <v>366.4</v>
      </c>
      <c r="D33" s="24">
        <f>$H$21</f>
        <v>900</v>
      </c>
      <c r="E33" s="43">
        <f>$G$21</f>
        <v>5440</v>
      </c>
      <c r="J33" s="53" t="s">
        <v>112</v>
      </c>
      <c r="K33" s="54"/>
      <c r="L33" s="55"/>
    </row>
    <row r="34" ht="15" spans="10:12">
      <c r="J34" s="56"/>
      <c r="L34" s="57"/>
    </row>
    <row r="35" ht="15" spans="2:12">
      <c r="B35" s="16" t="s">
        <v>94</v>
      </c>
      <c r="C35" s="17"/>
      <c r="D35" s="27" t="s">
        <v>82</v>
      </c>
      <c r="E35" s="46" t="s">
        <v>83</v>
      </c>
      <c r="J35" s="58" t="s">
        <v>113</v>
      </c>
      <c r="K35" s="59"/>
      <c r="L35" s="60"/>
    </row>
    <row r="36" ht="15.75" spans="3:12">
      <c r="C36" s="19">
        <f>$B$20</f>
        <v>16</v>
      </c>
      <c r="D36" s="28">
        <f>$E$18</f>
        <v>22.9</v>
      </c>
      <c r="E36" s="40">
        <f>$D$21</f>
        <v>240</v>
      </c>
      <c r="F36" t="s">
        <v>95</v>
      </c>
      <c r="J36" s="61" t="s">
        <v>97</v>
      </c>
      <c r="K36" s="62">
        <f>H32+(H37*12)+(H42*24)</f>
        <v>8.52527173913044</v>
      </c>
      <c r="L36" s="63" t="s">
        <v>114</v>
      </c>
    </row>
    <row r="37" ht="15.75" spans="2:8">
      <c r="B37" s="20" t="s">
        <v>82</v>
      </c>
      <c r="C37" s="12">
        <f>$C$21</f>
        <v>60</v>
      </c>
      <c r="D37" s="29">
        <f>$I$18</f>
        <v>183.2</v>
      </c>
      <c r="E37" s="42">
        <f>$H$21</f>
        <v>900</v>
      </c>
      <c r="F37">
        <f>MDETERM(C36:E38)</f>
        <v>2865248</v>
      </c>
      <c r="G37" s="1" t="s">
        <v>86</v>
      </c>
      <c r="H37" s="47">
        <f>F37/H25</f>
        <v>0.846304347826087</v>
      </c>
    </row>
    <row r="38" ht="15.75" spans="2:5">
      <c r="B38" s="22" t="s">
        <v>83</v>
      </c>
      <c r="C38" s="23">
        <f>$D$21</f>
        <v>240</v>
      </c>
      <c r="D38" s="30">
        <f>$J$18</f>
        <v>366.4</v>
      </c>
      <c r="E38" s="43">
        <f>$G$21</f>
        <v>5440</v>
      </c>
    </row>
    <row r="39" ht="15"/>
    <row r="40" ht="15" spans="2:5">
      <c r="B40" s="16" t="s">
        <v>100</v>
      </c>
      <c r="C40" s="17"/>
      <c r="D40" s="27" t="s">
        <v>82</v>
      </c>
      <c r="E40" s="46" t="s">
        <v>83</v>
      </c>
    </row>
    <row r="41" ht="15.75" spans="3:6">
      <c r="C41" s="19">
        <f>$B$20</f>
        <v>16</v>
      </c>
      <c r="D41" s="12">
        <f>$C$21</f>
        <v>60</v>
      </c>
      <c r="E41" s="28">
        <f>$E$18</f>
        <v>22.9</v>
      </c>
      <c r="F41" t="s">
        <v>102</v>
      </c>
    </row>
    <row r="42" ht="15.75" spans="2:8">
      <c r="B42" s="20" t="s">
        <v>82</v>
      </c>
      <c r="C42" s="12">
        <f>$C$21</f>
        <v>60</v>
      </c>
      <c r="D42" s="21">
        <f>$F$21</f>
        <v>340</v>
      </c>
      <c r="E42" s="29">
        <f>$I$18</f>
        <v>183.2</v>
      </c>
      <c r="F42">
        <f>MDETERM(C41:E43)</f>
        <v>42136</v>
      </c>
      <c r="G42" s="1" t="s">
        <v>87</v>
      </c>
      <c r="H42" s="47">
        <f>F42/H25</f>
        <v>0.012445652173913</v>
      </c>
    </row>
    <row r="43" ht="15.75" spans="2:5">
      <c r="B43" s="22" t="s">
        <v>83</v>
      </c>
      <c r="C43" s="23">
        <f>$D$21</f>
        <v>240</v>
      </c>
      <c r="D43" s="24">
        <f>$H$21</f>
        <v>900</v>
      </c>
      <c r="E43" s="30">
        <f>$J$18</f>
        <v>366.4</v>
      </c>
    </row>
  </sheetData>
  <mergeCells count="10">
    <mergeCell ref="B23:E23"/>
    <mergeCell ref="B24:C24"/>
    <mergeCell ref="C28:E28"/>
    <mergeCell ref="B30:C30"/>
    <mergeCell ref="J32:L32"/>
    <mergeCell ref="J33:L33"/>
    <mergeCell ref="B35:C35"/>
    <mergeCell ref="J35:L35"/>
    <mergeCell ref="B40:C40"/>
    <mergeCell ref="B20:B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PTeori Integrasi</vt:lpstr>
      <vt:lpstr>PTerapan Integrasi</vt:lpstr>
      <vt:lpstr>PTeori RegresiB</vt:lpstr>
      <vt:lpstr>PTerapan RegresiB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sembarang</dc:creator>
  <cp:lastModifiedBy>sembarang</cp:lastModifiedBy>
  <dcterms:created xsi:type="dcterms:W3CDTF">2024-03-30T16:36:00Z</dcterms:created>
  <dcterms:modified xsi:type="dcterms:W3CDTF">2024-07-19T23:16:30Z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